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2021-2025 гг\КОРРЕКТИРОВКА МЕРОПРИЯТИЙ 2021 ГОДА\ИП ПОСЛЕ ПРОВЕДЕНИЯ ОБЩЕСТВЕННОГО ОБСУЖДЕНИЯ\"/>
    </mc:Choice>
  </mc:AlternateContent>
  <bookViews>
    <workbookView xWindow="0" yWindow="0" windowWidth="28800" windowHeight="11235" tabRatio="859" firstSheet="9" activeTab="15"/>
  </bookViews>
  <sheets>
    <sheet name="Лист1" sheetId="23" state="hidden" r:id="rId1"/>
    <sheet name="Лист3" sheetId="25" state="hidden" r:id="rId2"/>
    <sheet name="2021-2025 амортиз" sheetId="33" state="hidden" r:id="rId3"/>
    <sheet name="ТП" sheetId="34" state="hidden" r:id="rId4"/>
    <sheet name="СЕТИ" sheetId="35" state="hidden" r:id="rId5"/>
    <sheet name="1. Общая информация" sheetId="7" r:id="rId6"/>
    <sheet name="2. паспорт  ТП" sheetId="12" state="hidden" r:id="rId7"/>
    <sheet name="3.1. паспорт Техсостояние ПС" sheetId="13" state="hidden" r:id="rId8"/>
    <sheet name="3.2 паспорт Техсостояние ЛЭП" sheetId="14" state="hidden" r:id="rId9"/>
    <sheet name="2. Цели,задачи,этапы,сроки,рез" sheetId="6" r:id="rId10"/>
    <sheet name="3. Показатели ип" sheetId="17" r:id="rId11"/>
    <sheet name="4. Показатели энергет эффект" sheetId="28" r:id="rId12"/>
    <sheet name="5.1 График реал ИП" sheetId="29" r:id="rId13"/>
    <sheet name="5.2 Финан и освоение капит влож" sheetId="31" r:id="rId14"/>
    <sheet name="6.1.Отчетная информ о ходе реал" sheetId="32" r:id="rId15"/>
    <sheet name="6.2. Результаты закупок" sheetId="27" r:id="rId16"/>
    <sheet name="4. паспортбюджет" sheetId="10" state="hidden" r:id="rId17"/>
    <sheet name="5. анализ эконом эфф" sheetId="19" state="hidden" r:id="rId18"/>
    <sheet name="6.1. Паспорт сетевой график" sheetId="16" state="hidden" r:id="rId19"/>
    <sheet name="6.2. Паспорт фин осв ввод" sheetId="15" state="hidden" r:id="rId20"/>
    <sheet name="7. Паспорт отчет о закупке" sheetId="5" state="hidden" r:id="rId21"/>
    <sheet name="8. Общие сведения" sheetId="22" state="hidden" r:id="rId22"/>
  </sheets>
  <externalReferences>
    <externalReference r:id="rId23"/>
    <externalReference r:id="rId24"/>
    <externalReference r:id="rId25"/>
    <externalReference r:id="rId26"/>
  </externalReferences>
  <definedNames>
    <definedName name="_xlnm.Print_Titles" localSheetId="5">'1. Общая информация'!$18:$18</definedName>
    <definedName name="_xlnm.Print_Titles" localSheetId="6">'2. паспорт  ТП'!$21:$21</definedName>
    <definedName name="_xlnm.Print_Titles" localSheetId="9">'2. Цели,задачи,этапы,сроки,рез'!$18:$18</definedName>
    <definedName name="_xlnm.Print_Titles" localSheetId="16">'4. паспортбюджет'!$21:$21</definedName>
    <definedName name="_xlnm.Print_Area" localSheetId="5">'1. Общая информация'!$A$1:$C$51</definedName>
    <definedName name="_xlnm.Print_Area" localSheetId="6">'2. паспорт  ТП'!$A$1:$S$24</definedName>
    <definedName name="_xlnm.Print_Area" localSheetId="9">'2. Цели,задачи,этапы,сроки,рез'!$A$1:$C$30</definedName>
    <definedName name="_xlnm.Print_Area" localSheetId="10">'3. Показатели ип'!$A$1:$O$30</definedName>
    <definedName name="_xlnm.Print_Area" localSheetId="7">'3.1. паспорт Техсостояние ПС'!$A$2:$T$42</definedName>
    <definedName name="_xlnm.Print_Area" localSheetId="8">'3.2 паспорт Техсостояние ЛЭП'!$A$1:$AA$27</definedName>
    <definedName name="_xlnm.Print_Area" localSheetId="16">'4. паспортбюджет'!$A$1:$O$22</definedName>
    <definedName name="_xlnm.Print_Area" localSheetId="18">'6.1. Паспорт сетевой график'!$A$1:$L$54</definedName>
    <definedName name="_xlnm.Print_Area" localSheetId="19">'6.2. Паспорт фин осв ввод'!$A$1:$U$64</definedName>
  </definedNames>
  <calcPr calcId="162913"/>
</workbook>
</file>

<file path=xl/calcChain.xml><?xml version="1.0" encoding="utf-8"?>
<calcChain xmlns="http://schemas.openxmlformats.org/spreadsheetml/2006/main">
  <c r="D18" i="27" l="1"/>
  <c r="D17" i="27"/>
  <c r="D16" i="27" s="1"/>
  <c r="E16" i="27"/>
  <c r="D14" i="27"/>
  <c r="D13" i="27"/>
  <c r="D11" i="27"/>
  <c r="D10" i="27"/>
  <c r="L6" i="33" l="1"/>
  <c r="K6" i="33"/>
  <c r="H6" i="33"/>
  <c r="J6" i="33" s="1"/>
  <c r="L5" i="33"/>
  <c r="K5" i="33"/>
  <c r="H5" i="33"/>
  <c r="J5" i="33" s="1"/>
  <c r="L4" i="33"/>
  <c r="K4" i="33"/>
  <c r="H4" i="33"/>
  <c r="J4" i="33" s="1"/>
  <c r="L3" i="33"/>
  <c r="K3" i="33"/>
  <c r="H3" i="33"/>
  <c r="J3" i="33" s="1"/>
  <c r="E65" i="28" l="1"/>
  <c r="E64" i="28"/>
  <c r="E63" i="28"/>
  <c r="E62" i="28"/>
  <c r="E61" i="28"/>
  <c r="E60" i="28"/>
  <c r="E59" i="28"/>
  <c r="E58" i="28"/>
  <c r="E57" i="28"/>
  <c r="E56" i="28"/>
  <c r="E54" i="28" s="1"/>
  <c r="E44" i="28" s="1"/>
  <c r="E23" i="28" s="1"/>
  <c r="D52" i="28"/>
  <c r="D51" i="28"/>
  <c r="D50" i="28"/>
  <c r="D49" i="28"/>
  <c r="D48" i="28"/>
  <c r="D47" i="28" s="1"/>
  <c r="E45" i="28"/>
  <c r="D44" i="28" l="1"/>
  <c r="D23" i="28" s="1"/>
  <c r="D45" i="28"/>
  <c r="AL21" i="31"/>
  <c r="AL25" i="31"/>
  <c r="AL24" i="31"/>
  <c r="AL23" i="31"/>
  <c r="AL22" i="31"/>
  <c r="AL26" i="31"/>
  <c r="AK28" i="31"/>
  <c r="AL28" i="31"/>
  <c r="AK29" i="31"/>
  <c r="AL29" i="31"/>
  <c r="AK30" i="31"/>
  <c r="AL30" i="31"/>
  <c r="AL27" i="31"/>
  <c r="AK27" i="31"/>
  <c r="AK33" i="31"/>
  <c r="AL33" i="31"/>
  <c r="AK34" i="31"/>
  <c r="AL34" i="31"/>
  <c r="AK35" i="31"/>
  <c r="AL35" i="31"/>
  <c r="AL32" i="31"/>
  <c r="AK32" i="31"/>
  <c r="AK38" i="31"/>
  <c r="AL38" i="31"/>
  <c r="AK39" i="31"/>
  <c r="AL39" i="31"/>
  <c r="AK40" i="31"/>
  <c r="AL40" i="31"/>
  <c r="AK41" i="31"/>
  <c r="AL41" i="31"/>
  <c r="AK42" i="31"/>
  <c r="AL42" i="31"/>
  <c r="AK43" i="31"/>
  <c r="AL43" i="31"/>
  <c r="AK44" i="31"/>
  <c r="AL44" i="31"/>
  <c r="AK45" i="31"/>
  <c r="AL45" i="31"/>
  <c r="AK46" i="31"/>
  <c r="AL46" i="31"/>
  <c r="AK47" i="31"/>
  <c r="AL47" i="31"/>
  <c r="AK48" i="31"/>
  <c r="AL48" i="31"/>
  <c r="AK49" i="31"/>
  <c r="AL49" i="31"/>
  <c r="AK50" i="31"/>
  <c r="AL50" i="31"/>
  <c r="AK51" i="31"/>
  <c r="AL51" i="31"/>
  <c r="AL37" i="31"/>
  <c r="AK37" i="31"/>
  <c r="AK54" i="31"/>
  <c r="AK55" i="31"/>
  <c r="AK56" i="31"/>
  <c r="AK57" i="31"/>
  <c r="AK58" i="31"/>
  <c r="AK59" i="31"/>
  <c r="AK60" i="31"/>
  <c r="AK61" i="31"/>
  <c r="AK62" i="31"/>
  <c r="AK63" i="31"/>
  <c r="AK64" i="31"/>
  <c r="AK65" i="31"/>
  <c r="AK66" i="31"/>
  <c r="AK67" i="31"/>
  <c r="AK68" i="31"/>
  <c r="AL54" i="31"/>
  <c r="AL55" i="31"/>
  <c r="AL56" i="31"/>
  <c r="AL57" i="31"/>
  <c r="AL58" i="31"/>
  <c r="AL59" i="31"/>
  <c r="AL60" i="31"/>
  <c r="AL61" i="31"/>
  <c r="AL62" i="31"/>
  <c r="AL63" i="31"/>
  <c r="AL64" i="31"/>
  <c r="AL65" i="31"/>
  <c r="AL66" i="31"/>
  <c r="AL67" i="31"/>
  <c r="AL68" i="31"/>
  <c r="AL53" i="31"/>
  <c r="AL71" i="31"/>
  <c r="AL72" i="31"/>
  <c r="AL73" i="31"/>
  <c r="AL74" i="31"/>
  <c r="AL75" i="31"/>
  <c r="AL76" i="31"/>
  <c r="AL77" i="31"/>
  <c r="AL78" i="31"/>
  <c r="AL79" i="31"/>
  <c r="AL80" i="31"/>
  <c r="AL70" i="31"/>
  <c r="S71" i="31"/>
  <c r="S72" i="31"/>
  <c r="S73" i="31"/>
  <c r="S74" i="31"/>
  <c r="S75" i="31"/>
  <c r="S76" i="31"/>
  <c r="S77" i="31"/>
  <c r="S78" i="31"/>
  <c r="S79" i="31"/>
  <c r="S80" i="31"/>
  <c r="S70" i="31"/>
  <c r="S28" i="31"/>
  <c r="S29" i="31"/>
  <c r="S26" i="31" s="1"/>
  <c r="S30" i="31"/>
  <c r="S27" i="31"/>
  <c r="S23" i="31"/>
  <c r="S24" i="31"/>
  <c r="S25" i="31"/>
  <c r="S22" i="31"/>
  <c r="S92" i="31"/>
  <c r="S90" i="31"/>
  <c r="S58" i="31"/>
  <c r="S57" i="31"/>
  <c r="S56" i="31"/>
  <c r="S53" i="31"/>
  <c r="S42" i="31"/>
  <c r="S41" i="31"/>
  <c r="S40" i="31"/>
  <c r="S37" i="31"/>
  <c r="S21" i="31" l="1"/>
  <c r="C20" i="32"/>
  <c r="C26" i="6" l="1"/>
  <c r="C49" i="7"/>
  <c r="A9" i="7"/>
  <c r="A12" i="7"/>
  <c r="I26" i="17" l="1"/>
  <c r="AK82" i="31"/>
  <c r="Q37" i="31"/>
  <c r="Q41" i="31"/>
  <c r="Q42" i="31"/>
  <c r="Q40" i="31"/>
  <c r="Q53" i="31"/>
  <c r="AK53" i="31" s="1"/>
  <c r="Q57" i="31"/>
  <c r="Q58" i="31"/>
  <c r="Q56" i="31"/>
  <c r="Q92" i="31"/>
  <c r="AK92" i="31" s="1"/>
  <c r="Q90" i="31"/>
  <c r="AK90" i="31" s="1"/>
  <c r="Q74" i="31" l="1"/>
  <c r="AK74" i="31" s="1"/>
  <c r="AA20" i="35"/>
  <c r="Z20" i="35"/>
  <c r="Y20" i="35"/>
  <c r="X20" i="35"/>
  <c r="U20" i="35" s="1"/>
  <c r="W20" i="35"/>
  <c r="V20" i="35"/>
  <c r="T20" i="35"/>
  <c r="S20" i="35"/>
  <c r="R20" i="35"/>
  <c r="P20" i="35"/>
  <c r="O20" i="35"/>
  <c r="AA19" i="35"/>
  <c r="Z19" i="35"/>
  <c r="Y19" i="35"/>
  <c r="X19" i="35"/>
  <c r="U19" i="35" s="1"/>
  <c r="W19" i="35"/>
  <c r="V19" i="35"/>
  <c r="T19" i="35"/>
  <c r="S19" i="35"/>
  <c r="R19" i="35"/>
  <c r="P19" i="35"/>
  <c r="O19" i="35"/>
  <c r="AA18" i="35"/>
  <c r="Z18" i="35"/>
  <c r="Y18" i="35"/>
  <c r="X18" i="35"/>
  <c r="U18" i="35" s="1"/>
  <c r="W18" i="35"/>
  <c r="V18" i="35"/>
  <c r="T18" i="35"/>
  <c r="S18" i="35"/>
  <c r="R18" i="35"/>
  <c r="P18" i="35"/>
  <c r="O18" i="35"/>
  <c r="AA17" i="35"/>
  <c r="Z17" i="35"/>
  <c r="Y17" i="35"/>
  <c r="X17" i="35"/>
  <c r="W17" i="35"/>
  <c r="T17" i="35"/>
  <c r="S17" i="35"/>
  <c r="R17" i="35"/>
  <c r="P17" i="35"/>
  <c r="AA16" i="35"/>
  <c r="Z16" i="35"/>
  <c r="Y16" i="35"/>
  <c r="X16" i="35"/>
  <c r="W16" i="35"/>
  <c r="T16" i="35"/>
  <c r="S16" i="35"/>
  <c r="R16" i="35"/>
  <c r="Q16" i="35"/>
  <c r="P16" i="35"/>
  <c r="AA14" i="35"/>
  <c r="Z14" i="35"/>
  <c r="Y14" i="35"/>
  <c r="X14" i="35"/>
  <c r="W14" i="35"/>
  <c r="T14" i="35"/>
  <c r="S14" i="35"/>
  <c r="R14" i="35"/>
  <c r="P14" i="35"/>
  <c r="X12" i="35"/>
  <c r="U12" i="35" s="1"/>
  <c r="Q12" i="35"/>
  <c r="Q20" i="35" s="1"/>
  <c r="N12" i="35"/>
  <c r="L12" i="35"/>
  <c r="L20" i="35" s="1"/>
  <c r="K12" i="35"/>
  <c r="K20" i="35" s="1"/>
  <c r="J12" i="35"/>
  <c r="J20" i="35" s="1"/>
  <c r="I12" i="35"/>
  <c r="I20" i="35" s="1"/>
  <c r="H12" i="35"/>
  <c r="H20" i="35" s="1"/>
  <c r="G12" i="35"/>
  <c r="G20" i="35" s="1"/>
  <c r="F12" i="35"/>
  <c r="E12" i="35"/>
  <c r="D12" i="35"/>
  <c r="C12" i="35"/>
  <c r="X11" i="35"/>
  <c r="U11" i="35"/>
  <c r="Q11" i="35"/>
  <c r="Q19" i="35" s="1"/>
  <c r="N11" i="35"/>
  <c r="L11" i="35"/>
  <c r="L19" i="35" s="1"/>
  <c r="K11" i="35"/>
  <c r="K19" i="35" s="1"/>
  <c r="J11" i="35"/>
  <c r="J19" i="35" s="1"/>
  <c r="I11" i="35"/>
  <c r="I19" i="35" s="1"/>
  <c r="H11" i="35"/>
  <c r="H19" i="35" s="1"/>
  <c r="G11" i="35"/>
  <c r="G19" i="35" s="1"/>
  <c r="F11" i="35"/>
  <c r="E11" i="35"/>
  <c r="D11" i="35"/>
  <c r="C11" i="35"/>
  <c r="X10" i="35"/>
  <c r="U10" i="35"/>
  <c r="Q10" i="35"/>
  <c r="Q18" i="35" s="1"/>
  <c r="N10" i="35"/>
  <c r="L10" i="35"/>
  <c r="K10" i="35"/>
  <c r="J10" i="35"/>
  <c r="I10" i="35"/>
  <c r="H10" i="35"/>
  <c r="G10" i="35"/>
  <c r="F10" i="35"/>
  <c r="E10" i="35"/>
  <c r="D10" i="35"/>
  <c r="C10" i="35"/>
  <c r="B10" i="35"/>
  <c r="U9" i="35"/>
  <c r="N9" i="35"/>
  <c r="L9" i="35"/>
  <c r="K9" i="35"/>
  <c r="J9" i="35"/>
  <c r="I9" i="35"/>
  <c r="H9" i="35"/>
  <c r="G9" i="35"/>
  <c r="F9" i="35"/>
  <c r="E9" i="35"/>
  <c r="D9" i="35"/>
  <c r="C9" i="35"/>
  <c r="B9" i="35"/>
  <c r="U8" i="35"/>
  <c r="N8" i="35"/>
  <c r="L8" i="35"/>
  <c r="K8" i="35"/>
  <c r="J8" i="35"/>
  <c r="I8" i="35"/>
  <c r="H8" i="35"/>
  <c r="G8" i="35"/>
  <c r="F8" i="35"/>
  <c r="E8" i="35"/>
  <c r="D8" i="35"/>
  <c r="C8" i="35"/>
  <c r="B8" i="35"/>
  <c r="X7" i="35"/>
  <c r="V7" i="35"/>
  <c r="V17" i="35" s="1"/>
  <c r="U7" i="35"/>
  <c r="Q7" i="35"/>
  <c r="Q17" i="35" s="1"/>
  <c r="O7" i="35"/>
  <c r="O17" i="35" s="1"/>
  <c r="L7" i="35"/>
  <c r="K7" i="35"/>
  <c r="J7" i="35"/>
  <c r="I7" i="35"/>
  <c r="H7" i="35"/>
  <c r="G7" i="35"/>
  <c r="F7" i="35"/>
  <c r="E7" i="35"/>
  <c r="D7" i="35"/>
  <c r="C7" i="35"/>
  <c r="U6" i="35"/>
  <c r="N6" i="35"/>
  <c r="L6" i="35"/>
  <c r="L17" i="35" s="1"/>
  <c r="K6" i="35"/>
  <c r="K17" i="35" s="1"/>
  <c r="J6" i="35"/>
  <c r="J17" i="35" s="1"/>
  <c r="I6" i="35"/>
  <c r="I17" i="35" s="1"/>
  <c r="H6" i="35"/>
  <c r="H17" i="35" s="1"/>
  <c r="G6" i="35"/>
  <c r="G17" i="35" s="1"/>
  <c r="F6" i="35"/>
  <c r="E6" i="35"/>
  <c r="D6" i="35"/>
  <c r="C6" i="35"/>
  <c r="U5" i="35"/>
  <c r="N5" i="35"/>
  <c r="L5" i="35"/>
  <c r="K5" i="35"/>
  <c r="J5" i="35"/>
  <c r="I5" i="35"/>
  <c r="H5" i="35"/>
  <c r="G5" i="35"/>
  <c r="F5" i="35"/>
  <c r="E5" i="35"/>
  <c r="D5" i="35"/>
  <c r="C5" i="35"/>
  <c r="V4" i="35"/>
  <c r="V16" i="35" s="1"/>
  <c r="U16" i="35" s="1"/>
  <c r="O4" i="35"/>
  <c r="O16" i="35" s="1"/>
  <c r="N16" i="35" s="1"/>
  <c r="L4" i="35"/>
  <c r="L16" i="35" s="1"/>
  <c r="K4" i="35"/>
  <c r="K16" i="35" s="1"/>
  <c r="J4" i="35"/>
  <c r="J16" i="35" s="1"/>
  <c r="I4" i="35"/>
  <c r="I16" i="35" s="1"/>
  <c r="H4" i="35"/>
  <c r="H16" i="35" s="1"/>
  <c r="G4" i="35"/>
  <c r="G16" i="35" s="1"/>
  <c r="F4" i="35"/>
  <c r="E4" i="35"/>
  <c r="D4" i="35"/>
  <c r="C4" i="35"/>
  <c r="U17" i="34"/>
  <c r="T17" i="34"/>
  <c r="S17" i="34"/>
  <c r="R17" i="34"/>
  <c r="Q17" i="34"/>
  <c r="P17" i="34"/>
  <c r="O17" i="34"/>
  <c r="N17" i="34"/>
  <c r="U16" i="34"/>
  <c r="U11" i="34" s="1"/>
  <c r="T16" i="34"/>
  <c r="S16" i="34"/>
  <c r="R16" i="34"/>
  <c r="R11" i="34" s="1"/>
  <c r="Q16" i="34"/>
  <c r="Q11" i="34" s="1"/>
  <c r="P16" i="34"/>
  <c r="O16" i="34"/>
  <c r="N16" i="34"/>
  <c r="N11" i="34" s="1"/>
  <c r="U14" i="34"/>
  <c r="T14" i="34"/>
  <c r="S14" i="34"/>
  <c r="Q14" i="34"/>
  <c r="P14" i="34"/>
  <c r="O14" i="34"/>
  <c r="U13" i="34"/>
  <c r="T13" i="34"/>
  <c r="S13" i="34"/>
  <c r="R13" i="34"/>
  <c r="Q13" i="34"/>
  <c r="P13" i="34"/>
  <c r="O13" i="34"/>
  <c r="N13" i="34"/>
  <c r="T11" i="34"/>
  <c r="S11" i="34"/>
  <c r="P11" i="34"/>
  <c r="O11" i="34"/>
  <c r="L8" i="34"/>
  <c r="L17" i="34" s="1"/>
  <c r="K8" i="34"/>
  <c r="K17" i="34" s="1"/>
  <c r="J8" i="34"/>
  <c r="J17" i="34" s="1"/>
  <c r="I8" i="34"/>
  <c r="I17" i="34" s="1"/>
  <c r="H8" i="34"/>
  <c r="H17" i="34" s="1"/>
  <c r="G8" i="34"/>
  <c r="G17" i="34" s="1"/>
  <c r="F8" i="34"/>
  <c r="E8" i="34"/>
  <c r="D8" i="34"/>
  <c r="C8" i="34"/>
  <c r="L7" i="34"/>
  <c r="L16" i="34" s="1"/>
  <c r="K7" i="34"/>
  <c r="K16" i="34" s="1"/>
  <c r="J7" i="34"/>
  <c r="J16" i="34" s="1"/>
  <c r="I7" i="34"/>
  <c r="I16" i="34" s="1"/>
  <c r="H7" i="34"/>
  <c r="H16" i="34" s="1"/>
  <c r="G7" i="34"/>
  <c r="G16" i="34" s="1"/>
  <c r="F7" i="34"/>
  <c r="E7" i="34"/>
  <c r="D7" i="34"/>
  <c r="C7" i="34"/>
  <c r="R6" i="34"/>
  <c r="R14" i="34" s="1"/>
  <c r="N6" i="34"/>
  <c r="N14" i="34" s="1"/>
  <c r="L6" i="34"/>
  <c r="L14" i="34" s="1"/>
  <c r="K6" i="34"/>
  <c r="K14" i="34" s="1"/>
  <c r="J6" i="34"/>
  <c r="J14" i="34" s="1"/>
  <c r="I6" i="34"/>
  <c r="I14" i="34" s="1"/>
  <c r="H6" i="34"/>
  <c r="H14" i="34" s="1"/>
  <c r="G6" i="34"/>
  <c r="G14" i="34" s="1"/>
  <c r="F6" i="34"/>
  <c r="E6" i="34"/>
  <c r="D6" i="34"/>
  <c r="C6" i="34"/>
  <c r="B6" i="34"/>
  <c r="L5" i="34"/>
  <c r="K5" i="34"/>
  <c r="J5" i="34"/>
  <c r="I5" i="34"/>
  <c r="H5" i="34"/>
  <c r="G5" i="34"/>
  <c r="F5" i="34"/>
  <c r="E5" i="34"/>
  <c r="D5" i="34"/>
  <c r="C5" i="34"/>
  <c r="L4" i="34"/>
  <c r="K4" i="34"/>
  <c r="J4" i="34"/>
  <c r="I4" i="34"/>
  <c r="H4" i="34"/>
  <c r="G4" i="34"/>
  <c r="F4" i="34"/>
  <c r="E4" i="34"/>
  <c r="D4" i="34"/>
  <c r="C4" i="34"/>
  <c r="Q25" i="31"/>
  <c r="Q28" i="31"/>
  <c r="Q29" i="31"/>
  <c r="Q30" i="31"/>
  <c r="Q27" i="31"/>
  <c r="G48" i="33"/>
  <c r="I47" i="33"/>
  <c r="K46" i="33"/>
  <c r="G46" i="33"/>
  <c r="I45" i="33"/>
  <c r="G45" i="33"/>
  <c r="G44" i="33"/>
  <c r="G50" i="33" s="1"/>
  <c r="L29" i="33"/>
  <c r="I29" i="33"/>
  <c r="I48" i="33" s="1"/>
  <c r="G29" i="33"/>
  <c r="L28" i="33"/>
  <c r="H28" i="33"/>
  <c r="J28" i="33" s="1"/>
  <c r="L27" i="33"/>
  <c r="K27" i="33"/>
  <c r="K29" i="33" s="1"/>
  <c r="H27" i="33"/>
  <c r="J27" i="33" s="1"/>
  <c r="I24" i="33"/>
  <c r="G24" i="33"/>
  <c r="G47" i="33" s="1"/>
  <c r="L23" i="33"/>
  <c r="H23" i="33"/>
  <c r="J23" i="33" s="1"/>
  <c r="L22" i="33"/>
  <c r="L24" i="33" s="1"/>
  <c r="L47" i="33" s="1"/>
  <c r="K22" i="33"/>
  <c r="K24" i="33" s="1"/>
  <c r="K47" i="33" s="1"/>
  <c r="H22" i="33"/>
  <c r="J22" i="33" s="1"/>
  <c r="K19" i="33"/>
  <c r="I19" i="33"/>
  <c r="I46" i="33" s="1"/>
  <c r="G19" i="33"/>
  <c r="L18" i="33"/>
  <c r="H18" i="33"/>
  <c r="J18" i="33" s="1"/>
  <c r="L17" i="33"/>
  <c r="H17" i="33"/>
  <c r="J17" i="33" s="1"/>
  <c r="L16" i="33"/>
  <c r="L19" i="33" s="1"/>
  <c r="L46" i="33" s="1"/>
  <c r="H16" i="33"/>
  <c r="J16" i="33" s="1"/>
  <c r="J19" i="33" s="1"/>
  <c r="J46" i="33" s="1"/>
  <c r="I13" i="33"/>
  <c r="G13" i="33"/>
  <c r="L12" i="33"/>
  <c r="H12" i="33"/>
  <c r="J12" i="33" s="1"/>
  <c r="L11" i="33"/>
  <c r="H11" i="33"/>
  <c r="J11" i="33" s="1"/>
  <c r="L10" i="33"/>
  <c r="L13" i="33" s="1"/>
  <c r="L45" i="33" s="1"/>
  <c r="K10" i="33"/>
  <c r="K13" i="33" s="1"/>
  <c r="K45" i="33" s="1"/>
  <c r="H10" i="33"/>
  <c r="J10" i="33" s="1"/>
  <c r="J13" i="33" s="1"/>
  <c r="J45" i="33" s="1"/>
  <c r="I7" i="33"/>
  <c r="I44" i="33" s="1"/>
  <c r="G7" i="33"/>
  <c r="L7" i="33"/>
  <c r="L44" i="33" s="1"/>
  <c r="K7" i="33"/>
  <c r="K44" i="33" s="1"/>
  <c r="H7" i="33"/>
  <c r="G13" i="34" l="1"/>
  <c r="K13" i="34"/>
  <c r="K11" i="34" s="1"/>
  <c r="J13" i="34"/>
  <c r="J11" i="34" s="1"/>
  <c r="I18" i="35"/>
  <c r="I14" i="35" s="1"/>
  <c r="H13" i="34"/>
  <c r="H11" i="34" s="1"/>
  <c r="H18" i="35"/>
  <c r="H14" i="35" s="1"/>
  <c r="L18" i="35"/>
  <c r="L14" i="35" s="1"/>
  <c r="I13" i="34"/>
  <c r="I11" i="34" s="1"/>
  <c r="L13" i="34"/>
  <c r="L11" i="34" s="1"/>
  <c r="G18" i="35"/>
  <c r="G14" i="35" s="1"/>
  <c r="K18" i="35"/>
  <c r="K14" i="35" s="1"/>
  <c r="J18" i="35"/>
  <c r="J14" i="35" s="1"/>
  <c r="N19" i="35"/>
  <c r="O14" i="35"/>
  <c r="N17" i="35"/>
  <c r="N18" i="35"/>
  <c r="N20" i="35"/>
  <c r="V14" i="35"/>
  <c r="U17" i="35"/>
  <c r="U14" i="35" s="1"/>
  <c r="Q14" i="35"/>
  <c r="U4" i="35"/>
  <c r="N7" i="35"/>
  <c r="N4" i="35"/>
  <c r="G11" i="34"/>
  <c r="J29" i="33"/>
  <c r="J24" i="33"/>
  <c r="J47" i="33" s="1"/>
  <c r="K32" i="33"/>
  <c r="K48" i="33"/>
  <c r="K50" i="33" s="1"/>
  <c r="L32" i="33"/>
  <c r="I8" i="33"/>
  <c r="H44" i="33"/>
  <c r="I50" i="33"/>
  <c r="L48" i="33"/>
  <c r="L50" i="33" s="1"/>
  <c r="H13" i="33"/>
  <c r="H19" i="33"/>
  <c r="H29" i="33"/>
  <c r="I32" i="33"/>
  <c r="J7" i="33"/>
  <c r="J44" i="33" s="1"/>
  <c r="H24" i="33"/>
  <c r="G32" i="33"/>
  <c r="N14" i="35" l="1"/>
  <c r="H45" i="33"/>
  <c r="I14" i="33"/>
  <c r="J48" i="33"/>
  <c r="J32" i="33"/>
  <c r="H32" i="33"/>
  <c r="H48" i="33"/>
  <c r="I30" i="33"/>
  <c r="J50" i="33"/>
  <c r="H47" i="33"/>
  <c r="I25" i="33"/>
  <c r="I20" i="33"/>
  <c r="H46" i="33"/>
  <c r="H50" i="33" s="1"/>
  <c r="A11" i="32" l="1"/>
  <c r="A8" i="32"/>
  <c r="E26" i="31"/>
  <c r="F26" i="31"/>
  <c r="G26" i="31"/>
  <c r="H26" i="31"/>
  <c r="I26" i="31"/>
  <c r="J26" i="31"/>
  <c r="K26" i="31"/>
  <c r="L26" i="31"/>
  <c r="M26" i="31"/>
  <c r="N26" i="31"/>
  <c r="O26" i="31"/>
  <c r="P26" i="31"/>
  <c r="Q26" i="31"/>
  <c r="AK26" i="31" s="1"/>
  <c r="R26" i="31"/>
  <c r="T26" i="31"/>
  <c r="U26" i="31"/>
  <c r="V26" i="31"/>
  <c r="W26" i="31"/>
  <c r="X26" i="31"/>
  <c r="Y26" i="31"/>
  <c r="Z26" i="31"/>
  <c r="AA26" i="31"/>
  <c r="AB26" i="31"/>
  <c r="AC26" i="31"/>
  <c r="AD26" i="31"/>
  <c r="AE26" i="31"/>
  <c r="AF26" i="31"/>
  <c r="AG26" i="31"/>
  <c r="AH26" i="31"/>
  <c r="AI26" i="31"/>
  <c r="AJ26" i="31"/>
  <c r="E21" i="31"/>
  <c r="F21" i="31"/>
  <c r="G21" i="31"/>
  <c r="H21" i="31"/>
  <c r="I21" i="31"/>
  <c r="J21" i="31"/>
  <c r="K21" i="31"/>
  <c r="L21" i="31"/>
  <c r="M21" i="31"/>
  <c r="N21" i="31"/>
  <c r="O21" i="31"/>
  <c r="P21" i="31"/>
  <c r="R21" i="31"/>
  <c r="T21" i="31"/>
  <c r="U21" i="31"/>
  <c r="V21" i="31"/>
  <c r="W21" i="31"/>
  <c r="X21" i="31"/>
  <c r="Y21" i="31"/>
  <c r="Z21" i="31"/>
  <c r="AA21" i="31"/>
  <c r="AB21" i="31"/>
  <c r="AC21" i="31"/>
  <c r="AD21" i="31"/>
  <c r="AE21" i="31"/>
  <c r="AF21" i="31"/>
  <c r="AG21" i="31"/>
  <c r="AH21" i="31"/>
  <c r="AI21" i="31"/>
  <c r="AJ21" i="31"/>
  <c r="AK25" i="31"/>
  <c r="D8" i="31"/>
  <c r="A11" i="31"/>
  <c r="A8" i="29"/>
  <c r="A11" i="29"/>
  <c r="Q70" i="31" l="1"/>
  <c r="AK70" i="31" s="1"/>
  <c r="Q24" i="31" l="1"/>
  <c r="Q21" i="31" l="1"/>
  <c r="AK21" i="31" s="1"/>
  <c r="AK24" i="31"/>
  <c r="A9" i="6" l="1"/>
  <c r="A12" i="6"/>
  <c r="D29" i="25" l="1"/>
  <c r="F29" i="25"/>
  <c r="H29" i="25"/>
  <c r="J29" i="25"/>
  <c r="L29" i="25"/>
  <c r="N29" i="25"/>
  <c r="P29" i="25"/>
  <c r="R29" i="25"/>
  <c r="T29" i="25"/>
  <c r="V29" i="25"/>
  <c r="X29" i="25"/>
  <c r="Z29" i="25"/>
  <c r="D33" i="25"/>
  <c r="F33" i="25"/>
  <c r="H33" i="25"/>
  <c r="J33" i="25"/>
  <c r="L33" i="25"/>
  <c r="N33" i="25"/>
  <c r="P33" i="25"/>
  <c r="R33" i="25"/>
  <c r="T33" i="25"/>
  <c r="V33" i="25"/>
  <c r="X33" i="25"/>
  <c r="Z33" i="25"/>
  <c r="E36" i="25"/>
  <c r="G36" i="25"/>
  <c r="I36" i="25"/>
  <c r="K36" i="25"/>
  <c r="M36" i="25"/>
  <c r="O36" i="25"/>
  <c r="Q36" i="25"/>
  <c r="S36" i="25"/>
  <c r="U36" i="25"/>
  <c r="W36" i="25"/>
  <c r="Y36" i="25"/>
  <c r="AA36" i="25"/>
  <c r="D37" i="25"/>
  <c r="F37" i="25"/>
  <c r="H37" i="25"/>
  <c r="J37" i="25"/>
  <c r="L37" i="25"/>
  <c r="N37" i="25"/>
  <c r="P37" i="25"/>
  <c r="R37" i="25"/>
  <c r="T37" i="25"/>
  <c r="V37" i="25"/>
  <c r="X37" i="25"/>
  <c r="Z37" i="25"/>
  <c r="D41" i="25"/>
  <c r="F41" i="25"/>
  <c r="F36" i="25" s="1"/>
  <c r="H41" i="25"/>
  <c r="J41" i="25"/>
  <c r="L41" i="25"/>
  <c r="N41" i="25"/>
  <c r="P41" i="25"/>
  <c r="R41" i="25"/>
  <c r="T41" i="25"/>
  <c r="V41" i="25"/>
  <c r="X41" i="25"/>
  <c r="Z41" i="25"/>
  <c r="D45" i="25"/>
  <c r="F45" i="25"/>
  <c r="H45" i="25"/>
  <c r="J45" i="25"/>
  <c r="L45" i="25"/>
  <c r="N45" i="25"/>
  <c r="P45" i="25"/>
  <c r="R45" i="25"/>
  <c r="T45" i="25"/>
  <c r="V45" i="25"/>
  <c r="X45" i="25"/>
  <c r="Z45" i="25"/>
  <c r="D49" i="25"/>
  <c r="F49" i="25"/>
  <c r="H49" i="25"/>
  <c r="J49" i="25"/>
  <c r="L49" i="25"/>
  <c r="N49" i="25"/>
  <c r="P49" i="25"/>
  <c r="R49" i="25"/>
  <c r="T49" i="25"/>
  <c r="V49" i="25"/>
  <c r="X49" i="25"/>
  <c r="Z49" i="25"/>
  <c r="D54" i="25"/>
  <c r="D52" i="25" s="1"/>
  <c r="F54" i="25"/>
  <c r="F52" i="25" s="1"/>
  <c r="H54" i="25"/>
  <c r="H52" i="25" s="1"/>
  <c r="L54" i="25"/>
  <c r="L52" i="25" s="1"/>
  <c r="N54" i="25"/>
  <c r="N52" i="25" s="1"/>
  <c r="P54" i="25"/>
  <c r="P52" i="25" s="1"/>
  <c r="R54" i="25"/>
  <c r="R52" i="25" s="1"/>
  <c r="T54" i="25"/>
  <c r="T52" i="25" s="1"/>
  <c r="V54" i="25"/>
  <c r="V52" i="25" s="1"/>
  <c r="X54" i="25"/>
  <c r="X52" i="25" s="1"/>
  <c r="Z54" i="25"/>
  <c r="Z52" i="25" s="1"/>
  <c r="Z70" i="25"/>
  <c r="X70" i="25"/>
  <c r="V70" i="25"/>
  <c r="T70" i="25"/>
  <c r="R70" i="25"/>
  <c r="P70" i="25"/>
  <c r="N70" i="25"/>
  <c r="L70" i="25"/>
  <c r="J70" i="25"/>
  <c r="H70" i="25"/>
  <c r="F70" i="25"/>
  <c r="D70" i="25"/>
  <c r="Z67" i="25"/>
  <c r="X67" i="25"/>
  <c r="V67" i="25"/>
  <c r="T67" i="25"/>
  <c r="R67" i="25"/>
  <c r="P67" i="25"/>
  <c r="N67" i="25"/>
  <c r="L67" i="25"/>
  <c r="J67" i="25"/>
  <c r="H67" i="25"/>
  <c r="F67" i="25"/>
  <c r="D67" i="25"/>
  <c r="AA58" i="25"/>
  <c r="Z58" i="25"/>
  <c r="Y58" i="25"/>
  <c r="X58" i="25"/>
  <c r="W58" i="25"/>
  <c r="V58" i="25"/>
  <c r="U58" i="25"/>
  <c r="T58" i="25"/>
  <c r="S58" i="25"/>
  <c r="R58" i="25"/>
  <c r="Q58" i="25"/>
  <c r="P58" i="25"/>
  <c r="O58" i="25"/>
  <c r="N58" i="25"/>
  <c r="M58" i="25"/>
  <c r="L58" i="25"/>
  <c r="K58" i="25"/>
  <c r="J58" i="25"/>
  <c r="I58" i="25"/>
  <c r="H58" i="25"/>
  <c r="G58" i="25"/>
  <c r="F58" i="25"/>
  <c r="E58" i="25"/>
  <c r="D58" i="25"/>
  <c r="K57" i="25"/>
  <c r="I57" i="25"/>
  <c r="K56" i="25"/>
  <c r="I56" i="25"/>
  <c r="J55" i="25"/>
  <c r="K55" i="25" s="1"/>
  <c r="I55" i="25"/>
  <c r="J54" i="25" l="1"/>
  <c r="J52" i="25" s="1"/>
  <c r="V36" i="25"/>
  <c r="N36" i="25"/>
  <c r="N28" i="25" s="1"/>
  <c r="T36" i="25"/>
  <c r="D36" i="25"/>
  <c r="R36" i="25"/>
  <c r="R28" i="25" s="1"/>
  <c r="H28" i="25"/>
  <c r="X36" i="25"/>
  <c r="X28" i="25" s="1"/>
  <c r="P36" i="25"/>
  <c r="P28" i="25" s="1"/>
  <c r="H36" i="25"/>
  <c r="V28" i="25"/>
  <c r="F28" i="25"/>
  <c r="L36" i="25"/>
  <c r="J28" i="25"/>
  <c r="Z36" i="25"/>
  <c r="Z28" i="25" s="1"/>
  <c r="J36" i="25"/>
  <c r="T48" i="25"/>
  <c r="T22" i="25" s="1"/>
  <c r="L48" i="25"/>
  <c r="L22" i="25" s="1"/>
  <c r="L20" i="25" s="1"/>
  <c r="D48" i="25"/>
  <c r="D22" i="25" s="1"/>
  <c r="Z48" i="25"/>
  <c r="Z22" i="25" s="1"/>
  <c r="R48" i="25"/>
  <c r="R22" i="25" s="1"/>
  <c r="J48" i="25"/>
  <c r="J22" i="25" s="1"/>
  <c r="J20" i="25" s="1"/>
  <c r="X48" i="25"/>
  <c r="X22" i="25" s="1"/>
  <c r="X20" i="25" s="1"/>
  <c r="P48" i="25"/>
  <c r="P22" i="25" s="1"/>
  <c r="P20" i="25" s="1"/>
  <c r="H48" i="25"/>
  <c r="H22" i="25" s="1"/>
  <c r="H20" i="25" s="1"/>
  <c r="V48" i="25"/>
  <c r="V22" i="25" s="1"/>
  <c r="V20" i="25" s="1"/>
  <c r="N48" i="25"/>
  <c r="N22" i="25" s="1"/>
  <c r="N20" i="25" s="1"/>
  <c r="F48" i="25"/>
  <c r="F22" i="25" s="1"/>
  <c r="F20" i="25" s="1"/>
  <c r="T28" i="25"/>
  <c r="L28" i="25"/>
  <c r="D28" i="25"/>
  <c r="D20" i="25"/>
  <c r="T20" i="25"/>
  <c r="R20" i="25"/>
  <c r="Z20" i="25"/>
  <c r="F26" i="17"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26" i="17"/>
  <c r="A8" i="17"/>
  <c r="X27" i="14"/>
  <c r="Y27" i="14" s="1"/>
  <c r="Z27" i="14" s="1"/>
  <c r="AA27" i="14" s="1"/>
  <c r="P27" i="14"/>
  <c r="I27" i="14"/>
  <c r="X26" i="14"/>
  <c r="Y26" i="14" s="1"/>
  <c r="Z26" i="14" s="1"/>
  <c r="AA26" i="14" s="1"/>
  <c r="P26" i="14"/>
  <c r="N26" i="14"/>
  <c r="N27" i="14" s="1"/>
  <c r="L26" i="14"/>
  <c r="L27" i="14" s="1"/>
  <c r="I26" i="14"/>
  <c r="H26" i="14"/>
  <c r="G26" i="14"/>
  <c r="G27" i="14" s="1"/>
  <c r="G28" i="14" s="1"/>
  <c r="E26" i="14"/>
  <c r="E27" i="14" s="1"/>
  <c r="X25" i="14"/>
  <c r="W25" i="14" s="1"/>
  <c r="W26" i="14" s="1"/>
  <c r="W27" i="14" s="1"/>
  <c r="R25" i="14"/>
  <c r="R26" i="14" s="1"/>
  <c r="R27" i="14" s="1"/>
  <c r="C25" i="14"/>
  <c r="C26" i="14" s="1"/>
  <c r="C27" i="14" s="1"/>
  <c r="A9" i="14"/>
  <c r="A10" i="13"/>
  <c r="A8" i="12"/>
  <c r="A14" i="17"/>
  <c r="BT83" i="23"/>
  <c r="BQ83" i="23"/>
  <c r="BO83" i="23"/>
  <c r="BN83" i="23"/>
  <c r="BL83" i="23"/>
  <c r="BV83" i="23" s="1"/>
  <c r="BJ83" i="23"/>
  <c r="BI83" i="23"/>
  <c r="BS83" i="23" s="1"/>
  <c r="BF83" i="23"/>
  <c r="BC83" i="23" s="1"/>
  <c r="T83" i="23"/>
  <c r="W83" i="23" s="1"/>
  <c r="X83" i="23" s="1"/>
  <c r="U83" i="23" s="1"/>
  <c r="BK83" i="23" s="1"/>
  <c r="BU83" i="23" s="1"/>
  <c r="L83" i="23"/>
  <c r="F83" i="23"/>
  <c r="BS82" i="23"/>
  <c r="BQ82" i="23"/>
  <c r="BO82" i="23"/>
  <c r="BN82" i="23"/>
  <c r="BL82" i="23"/>
  <c r="BV82" i="23" s="1"/>
  <c r="BJ82" i="23"/>
  <c r="BI82" i="23"/>
  <c r="T82" i="23"/>
  <c r="L82" i="23"/>
  <c r="C22" i="6" s="1"/>
  <c r="F82" i="23"/>
  <c r="BQ81" i="23"/>
  <c r="BO81" i="23"/>
  <c r="BN81" i="23"/>
  <c r="BL81" i="23"/>
  <c r="BV81" i="23" s="1"/>
  <c r="BJ81" i="23"/>
  <c r="BT81" i="23" s="1"/>
  <c r="BI81" i="23"/>
  <c r="T81" i="23"/>
  <c r="L81" i="23"/>
  <c r="F81" i="23"/>
  <c r="BT77" i="23"/>
  <c r="BQ77" i="23"/>
  <c r="BP77" i="23"/>
  <c r="BO77" i="23"/>
  <c r="BN77" i="23"/>
  <c r="BM77" i="23"/>
  <c r="BB77" i="23"/>
  <c r="BV77" i="23" s="1"/>
  <c r="AZ77" i="23"/>
  <c r="AY77" i="23"/>
  <c r="BS77" i="23" s="1"/>
  <c r="X77" i="23"/>
  <c r="U77" i="23" s="1"/>
  <c r="BA77" i="23" s="1"/>
  <c r="BQ72" i="23"/>
  <c r="BO72" i="23"/>
  <c r="BN72" i="23"/>
  <c r="BL72" i="23"/>
  <c r="BK72" i="23"/>
  <c r="BJ72" i="23"/>
  <c r="BI72" i="23"/>
  <c r="BB72" i="23"/>
  <c r="BV72" i="23" s="1"/>
  <c r="AZ72" i="23"/>
  <c r="AY72" i="23"/>
  <c r="BS72" i="23" s="1"/>
  <c r="AV72" i="23"/>
  <c r="BP72" i="23" s="1"/>
  <c r="X72" i="23"/>
  <c r="U72" i="23" s="1"/>
  <c r="BA72" i="23" s="1"/>
  <c r="BQ71" i="23"/>
  <c r="BO71" i="23"/>
  <c r="BN71" i="23"/>
  <c r="BL71" i="23"/>
  <c r="BK71" i="23"/>
  <c r="BH71" i="23" s="1"/>
  <c r="BJ71" i="23"/>
  <c r="BI71" i="23"/>
  <c r="BB71" i="23"/>
  <c r="BV71" i="23" s="1"/>
  <c r="AZ71" i="23"/>
  <c r="BT71" i="23" s="1"/>
  <c r="AY71" i="23"/>
  <c r="X71" i="23"/>
  <c r="U71" i="23" s="1"/>
  <c r="BA71" i="23" s="1"/>
  <c r="T71" i="23"/>
  <c r="F71" i="23"/>
  <c r="BS70" i="23"/>
  <c r="BQ70" i="23"/>
  <c r="BO70" i="23"/>
  <c r="BN70" i="23"/>
  <c r="BL70" i="23"/>
  <c r="BK70" i="23"/>
  <c r="BH70" i="23" s="1"/>
  <c r="BJ70" i="23"/>
  <c r="BI70" i="23"/>
  <c r="BB70" i="23"/>
  <c r="AZ70" i="23"/>
  <c r="BT70" i="23" s="1"/>
  <c r="AY70" i="23"/>
  <c r="X70" i="23"/>
  <c r="U70" i="23" s="1"/>
  <c r="BA70" i="23" s="1"/>
  <c r="W70" i="23"/>
  <c r="T70" i="23"/>
  <c r="AV70" i="23" s="1"/>
  <c r="F70" i="23"/>
  <c r="BQ69" i="23"/>
  <c r="BO69" i="23"/>
  <c r="BN69" i="23"/>
  <c r="BL69" i="23"/>
  <c r="BK69" i="23"/>
  <c r="BH69" i="23" s="1"/>
  <c r="BJ69" i="23"/>
  <c r="BI69" i="23"/>
  <c r="BB69" i="23"/>
  <c r="BV69" i="23" s="1"/>
  <c r="AZ69" i="23"/>
  <c r="BT69" i="23" s="1"/>
  <c r="AY69" i="23"/>
  <c r="X69" i="23"/>
  <c r="U69" i="23" s="1"/>
  <c r="BA69" i="23" s="1"/>
  <c r="T69" i="23"/>
  <c r="AV69" i="23" s="1"/>
  <c r="F69" i="23"/>
  <c r="BQ68" i="23"/>
  <c r="BO68" i="23"/>
  <c r="BN68" i="23"/>
  <c r="BL68" i="23"/>
  <c r="BK68" i="23"/>
  <c r="BJ68" i="23"/>
  <c r="BH68" i="23" s="1"/>
  <c r="BI68" i="23"/>
  <c r="BB68" i="23"/>
  <c r="AZ68" i="23"/>
  <c r="AY68" i="23"/>
  <c r="BS68" i="23" s="1"/>
  <c r="X68" i="23"/>
  <c r="W68" i="23"/>
  <c r="U68" i="23"/>
  <c r="BA68" i="23" s="1"/>
  <c r="BU68" i="23" s="1"/>
  <c r="T68" i="23"/>
  <c r="AV68" i="23" s="1"/>
  <c r="F68" i="23"/>
  <c r="BQ67" i="23"/>
  <c r="BO67" i="23"/>
  <c r="BN67" i="23"/>
  <c r="BL67" i="23"/>
  <c r="BK67" i="23"/>
  <c r="BJ67" i="23"/>
  <c r="BI67" i="23"/>
  <c r="BB67" i="23"/>
  <c r="BV67" i="23" s="1"/>
  <c r="AZ67" i="23"/>
  <c r="AY67" i="23"/>
  <c r="BS67" i="23" s="1"/>
  <c r="X67" i="23"/>
  <c r="U67" i="23" s="1"/>
  <c r="BA67" i="23" s="1"/>
  <c r="BU67" i="23" s="1"/>
  <c r="T67" i="23"/>
  <c r="W67" i="23" s="1"/>
  <c r="F67" i="23"/>
  <c r="BQ66" i="23"/>
  <c r="BO66" i="23"/>
  <c r="BN66" i="23"/>
  <c r="BL66" i="23"/>
  <c r="BK66" i="23"/>
  <c r="BJ66" i="23"/>
  <c r="BI66" i="23"/>
  <c r="BB66" i="23"/>
  <c r="BV66" i="23" s="1"/>
  <c r="AZ66" i="23"/>
  <c r="BT66" i="23" s="1"/>
  <c r="AY66" i="23"/>
  <c r="BS66" i="23" s="1"/>
  <c r="X66" i="23"/>
  <c r="U66" i="23" s="1"/>
  <c r="BA66" i="23" s="1"/>
  <c r="BU66" i="23" s="1"/>
  <c r="T66" i="23"/>
  <c r="W66" i="23" s="1"/>
  <c r="F66" i="23"/>
  <c r="BQ65" i="23"/>
  <c r="BO65" i="23"/>
  <c r="BN65" i="23"/>
  <c r="BL65" i="23"/>
  <c r="BK65" i="23"/>
  <c r="BJ65" i="23"/>
  <c r="BI65" i="23"/>
  <c r="BB65" i="23"/>
  <c r="BV65" i="23" s="1"/>
  <c r="AZ65" i="23"/>
  <c r="BT65" i="23" s="1"/>
  <c r="AY65" i="23"/>
  <c r="AV65" i="23"/>
  <c r="X65" i="23"/>
  <c r="U65" i="23" s="1"/>
  <c r="BA65" i="23" s="1"/>
  <c r="BU65" i="23" s="1"/>
  <c r="T65" i="23"/>
  <c r="W65" i="23" s="1"/>
  <c r="F65" i="23"/>
  <c r="BV64" i="23"/>
  <c r="BQ64" i="23"/>
  <c r="BO64" i="23"/>
  <c r="BN64" i="23"/>
  <c r="BL64" i="23"/>
  <c r="BK64" i="23"/>
  <c r="BJ64" i="23"/>
  <c r="BI64" i="23"/>
  <c r="BB64" i="23"/>
  <c r="AZ64" i="23"/>
  <c r="AY64" i="23"/>
  <c r="X64" i="23"/>
  <c r="U64" i="23"/>
  <c r="BA64" i="23" s="1"/>
  <c r="BU64" i="23" s="1"/>
  <c r="T64" i="23"/>
  <c r="W64" i="23" s="1"/>
  <c r="M64" i="23"/>
  <c r="M65" i="23" s="1"/>
  <c r="M66" i="23" s="1"/>
  <c r="M67" i="23" s="1"/>
  <c r="M70" i="23" s="1"/>
  <c r="F64" i="23"/>
  <c r="BQ63" i="23"/>
  <c r="BO63" i="23"/>
  <c r="BN63" i="23"/>
  <c r="BL63" i="23"/>
  <c r="BK63" i="23"/>
  <c r="BJ63" i="23"/>
  <c r="BI63" i="23"/>
  <c r="BB63" i="23"/>
  <c r="BV63" i="23" s="1"/>
  <c r="AZ63" i="23"/>
  <c r="AY63" i="23"/>
  <c r="AN63" i="23"/>
  <c r="X63" i="23"/>
  <c r="U63" i="23"/>
  <c r="BA63" i="23" s="1"/>
  <c r="BU63" i="23" s="1"/>
  <c r="T63" i="23"/>
  <c r="W63" i="23" s="1"/>
  <c r="F63" i="23"/>
  <c r="BQ62" i="23"/>
  <c r="BO62" i="23"/>
  <c r="BN62" i="23"/>
  <c r="BL62" i="23"/>
  <c r="BK62" i="23"/>
  <c r="BJ62" i="23"/>
  <c r="BJ53" i="23" s="1"/>
  <c r="BJ51" i="23" s="1"/>
  <c r="BI62" i="23"/>
  <c r="BB62" i="23"/>
  <c r="BV62" i="23" s="1"/>
  <c r="AZ62" i="23"/>
  <c r="AY62" i="23"/>
  <c r="BS62" i="23" s="1"/>
  <c r="AN62" i="23"/>
  <c r="X62" i="23"/>
  <c r="U62" i="23" s="1"/>
  <c r="BA62" i="23" s="1"/>
  <c r="T62" i="23"/>
  <c r="AV62" i="23" s="1"/>
  <c r="F62" i="23"/>
  <c r="BV61" i="23"/>
  <c r="BT61" i="23"/>
  <c r="BS61" i="23"/>
  <c r="BQ61" i="23"/>
  <c r="BO61" i="23"/>
  <c r="BN61" i="23"/>
  <c r="AQ61" i="23"/>
  <c r="AN61" i="23" s="1"/>
  <c r="W61" i="23"/>
  <c r="U61" i="23"/>
  <c r="T61" i="23"/>
  <c r="AL61" i="23" s="1"/>
  <c r="L61" i="23"/>
  <c r="BV60" i="23"/>
  <c r="BU60" i="23"/>
  <c r="BT60" i="23"/>
  <c r="BS60" i="23"/>
  <c r="BQ60" i="23"/>
  <c r="BO60" i="23"/>
  <c r="BN60" i="23"/>
  <c r="AN60" i="23"/>
  <c r="X60" i="23"/>
  <c r="U60" i="23"/>
  <c r="T60" i="23"/>
  <c r="AL60" i="23" s="1"/>
  <c r="F60" i="23"/>
  <c r="BV59" i="23"/>
  <c r="BU59" i="23"/>
  <c r="BT59" i="23"/>
  <c r="BS59" i="23"/>
  <c r="BQ59" i="23"/>
  <c r="BO59" i="23"/>
  <c r="BN59" i="23"/>
  <c r="AN59" i="23"/>
  <c r="U59" i="23"/>
  <c r="T59" i="23"/>
  <c r="AL59" i="23" s="1"/>
  <c r="L59" i="23"/>
  <c r="F59" i="23"/>
  <c r="BV58" i="23"/>
  <c r="BU58" i="23"/>
  <c r="BR58" i="23" s="1"/>
  <c r="BT58" i="23"/>
  <c r="BS58" i="23"/>
  <c r="BQ58" i="23"/>
  <c r="BO58" i="23"/>
  <c r="BN58" i="23"/>
  <c r="AN58" i="23"/>
  <c r="T58" i="23"/>
  <c r="AL58" i="23" s="1"/>
  <c r="BP58" i="23" s="1"/>
  <c r="BM58" i="23" s="1"/>
  <c r="L58" i="23"/>
  <c r="X58" i="23" s="1"/>
  <c r="U58" i="23" s="1"/>
  <c r="F58" i="23"/>
  <c r="BV57" i="23"/>
  <c r="BU57" i="23"/>
  <c r="BT57" i="23"/>
  <c r="BS57" i="23"/>
  <c r="BQ57" i="23"/>
  <c r="BO57" i="23"/>
  <c r="BN57" i="23"/>
  <c r="AN57" i="23"/>
  <c r="U57" i="23"/>
  <c r="T57" i="23"/>
  <c r="AL57" i="23" s="1"/>
  <c r="L57" i="23"/>
  <c r="F57" i="23"/>
  <c r="BV56" i="23"/>
  <c r="BU56" i="23"/>
  <c r="BT56" i="23"/>
  <c r="BS56" i="23"/>
  <c r="BQ56" i="23"/>
  <c r="BP56" i="23"/>
  <c r="BM56" i="23" s="1"/>
  <c r="BO56" i="23"/>
  <c r="BN56" i="23"/>
  <c r="AN56" i="23"/>
  <c r="U56" i="23"/>
  <c r="T56" i="23"/>
  <c r="AL56" i="23" s="1"/>
  <c r="AI56" i="23" s="1"/>
  <c r="L56" i="23"/>
  <c r="F56" i="23"/>
  <c r="BV55" i="23"/>
  <c r="BU55" i="23"/>
  <c r="BT55" i="23"/>
  <c r="BS55" i="23"/>
  <c r="BQ55" i="23"/>
  <c r="BO55" i="23"/>
  <c r="BN55" i="23"/>
  <c r="AN55" i="23"/>
  <c r="AI55" i="23"/>
  <c r="U55" i="23"/>
  <c r="T55" i="23"/>
  <c r="AL55" i="23" s="1"/>
  <c r="BP55" i="23" s="1"/>
  <c r="L55" i="23"/>
  <c r="F55" i="23"/>
  <c r="BV54" i="23"/>
  <c r="BU54" i="23"/>
  <c r="BT54" i="23"/>
  <c r="BS54" i="23"/>
  <c r="BR54" i="23" s="1"/>
  <c r="BQ54" i="23"/>
  <c r="BO54" i="23"/>
  <c r="BN54" i="23"/>
  <c r="AN54" i="23"/>
  <c r="U54" i="23"/>
  <c r="T54" i="23"/>
  <c r="AL54" i="23" s="1"/>
  <c r="L54" i="23"/>
  <c r="F54" i="23"/>
  <c r="BW53" i="23"/>
  <c r="BG53" i="23"/>
  <c r="BG51" i="23" s="1"/>
  <c r="BE53" i="23"/>
  <c r="BD53" i="23"/>
  <c r="BD51" i="23" s="1"/>
  <c r="AW53" i="23"/>
  <c r="AW51" i="23" s="1"/>
  <c r="AU53" i="23"/>
  <c r="AT53" i="23"/>
  <c r="AT51" i="23" s="1"/>
  <c r="AR53" i="23"/>
  <c r="AQ53" i="23"/>
  <c r="AP53" i="23"/>
  <c r="AP51" i="23" s="1"/>
  <c r="AO53" i="23"/>
  <c r="AO51" i="23" s="1"/>
  <c r="AM53" i="23"/>
  <c r="AM51" i="23" s="1"/>
  <c r="AK53" i="23"/>
  <c r="AK51" i="23" s="1"/>
  <c r="AJ53" i="23"/>
  <c r="AJ51" i="23" s="1"/>
  <c r="AJ46" i="23" s="1"/>
  <c r="AJ20" i="23" s="1"/>
  <c r="AJ18" i="23" s="1"/>
  <c r="AH53" i="23"/>
  <c r="V53" i="23"/>
  <c r="K53" i="23"/>
  <c r="I53" i="23"/>
  <c r="H53" i="23"/>
  <c r="BE51" i="23"/>
  <c r="AU51" i="23"/>
  <c r="AR51" i="23"/>
  <c r="AR46" i="23" s="1"/>
  <c r="AR20" i="23" s="1"/>
  <c r="AR18" i="23" s="1"/>
  <c r="AQ51" i="23"/>
  <c r="V51" i="23"/>
  <c r="K51" i="23"/>
  <c r="I51" i="23"/>
  <c r="H51" i="23"/>
  <c r="G51" i="23"/>
  <c r="F51" i="23"/>
  <c r="E51" i="23"/>
  <c r="D51" i="23"/>
  <c r="BQ50" i="23"/>
  <c r="BO50" i="23"/>
  <c r="BO49" i="23" s="1"/>
  <c r="BN50" i="23"/>
  <c r="BH50" i="23"/>
  <c r="BC50" i="23"/>
  <c r="BC49" i="23" s="1"/>
  <c r="BC47" i="23" s="1"/>
  <c r="BB50" i="23"/>
  <c r="BB49" i="23" s="1"/>
  <c r="BB47" i="23" s="1"/>
  <c r="BA50" i="23"/>
  <c r="AZ50" i="23"/>
  <c r="BT50" i="23" s="1"/>
  <c r="AY50" i="23"/>
  <c r="AY49" i="23" s="1"/>
  <c r="AY47" i="23" s="1"/>
  <c r="AS50" i="23"/>
  <c r="AQ50" i="23"/>
  <c r="BU50" i="23" s="1"/>
  <c r="BU49" i="23" s="1"/>
  <c r="BU47" i="23" s="1"/>
  <c r="U50" i="23"/>
  <c r="T50" i="23"/>
  <c r="AL50" i="23" s="1"/>
  <c r="L50" i="23"/>
  <c r="L49" i="23" s="1"/>
  <c r="L47" i="23" s="1"/>
  <c r="F50" i="23"/>
  <c r="BT49" i="23"/>
  <c r="BT47" i="23" s="1"/>
  <c r="BQ49" i="23"/>
  <c r="BQ47" i="23" s="1"/>
  <c r="BL49" i="23"/>
  <c r="BL47" i="23" s="1"/>
  <c r="BK49" i="23"/>
  <c r="BJ49" i="23"/>
  <c r="BJ47" i="23" s="1"/>
  <c r="BI49" i="23"/>
  <c r="BI47" i="23" s="1"/>
  <c r="BH49" i="23"/>
  <c r="BH47" i="23" s="1"/>
  <c r="BG49" i="23"/>
  <c r="BF49" i="23"/>
  <c r="BE49" i="23"/>
  <c r="BE47" i="23" s="1"/>
  <c r="BE46" i="23" s="1"/>
  <c r="BE20" i="23" s="1"/>
  <c r="BD49" i="23"/>
  <c r="BD47" i="23" s="1"/>
  <c r="BA49" i="23"/>
  <c r="BA47" i="23" s="1"/>
  <c r="AZ49" i="23"/>
  <c r="AZ47" i="23" s="1"/>
  <c r="AW49" i="23"/>
  <c r="AW47" i="23" s="1"/>
  <c r="AW46" i="23" s="1"/>
  <c r="AW20" i="23" s="1"/>
  <c r="AW18" i="23" s="1"/>
  <c r="AV49" i="23"/>
  <c r="AV47" i="23" s="1"/>
  <c r="AU49" i="23"/>
  <c r="AT49" i="23"/>
  <c r="AS49" i="23"/>
  <c r="AS47" i="23" s="1"/>
  <c r="AR49" i="23"/>
  <c r="AR47" i="23" s="1"/>
  <c r="AQ49" i="23"/>
  <c r="AP49" i="23"/>
  <c r="AP47" i="23" s="1"/>
  <c r="AO49" i="23"/>
  <c r="AO47" i="23" s="1"/>
  <c r="AO46" i="23" s="1"/>
  <c r="AO20" i="23" s="1"/>
  <c r="AO18" i="23" s="1"/>
  <c r="AM49" i="23"/>
  <c r="AM47" i="23" s="1"/>
  <c r="AM46" i="23" s="1"/>
  <c r="AM20" i="23" s="1"/>
  <c r="AM18" i="23" s="1"/>
  <c r="AK49" i="23"/>
  <c r="AK47" i="23" s="1"/>
  <c r="AJ49" i="23"/>
  <c r="AJ47" i="23" s="1"/>
  <c r="AH49" i="23"/>
  <c r="AG49" i="23"/>
  <c r="AF49" i="23"/>
  <c r="AE49" i="23"/>
  <c r="AD49" i="23"/>
  <c r="AC49" i="23"/>
  <c r="AB49" i="23"/>
  <c r="AA49" i="23"/>
  <c r="Z49" i="23"/>
  <c r="X49" i="23"/>
  <c r="W49" i="23"/>
  <c r="W47" i="23" s="1"/>
  <c r="V49" i="23"/>
  <c r="T49" i="23"/>
  <c r="T47" i="23" s="1"/>
  <c r="S49" i="23"/>
  <c r="R49" i="23"/>
  <c r="Q49" i="23"/>
  <c r="P49" i="23"/>
  <c r="O49" i="23"/>
  <c r="U49" i="23" s="1"/>
  <c r="N49" i="23"/>
  <c r="M49" i="23"/>
  <c r="K49" i="23"/>
  <c r="K47" i="23" s="1"/>
  <c r="K46" i="23" s="1"/>
  <c r="K20" i="23" s="1"/>
  <c r="K18" i="23" s="1"/>
  <c r="I49" i="23"/>
  <c r="I47" i="23" s="1"/>
  <c r="I46" i="23" s="1"/>
  <c r="I20" i="23" s="1"/>
  <c r="I18" i="23" s="1"/>
  <c r="H49" i="23"/>
  <c r="G49" i="23"/>
  <c r="BO47" i="23"/>
  <c r="BK47" i="23"/>
  <c r="BG47" i="23"/>
  <c r="BF47" i="23"/>
  <c r="AU47" i="23"/>
  <c r="AT47" i="23"/>
  <c r="AQ47" i="23"/>
  <c r="AQ46" i="23" s="1"/>
  <c r="AQ20" i="23" s="1"/>
  <c r="AQ18" i="23" s="1"/>
  <c r="X47" i="23"/>
  <c r="U47" i="23" s="1"/>
  <c r="V47" i="23"/>
  <c r="H47" i="23"/>
  <c r="AU46" i="23"/>
  <c r="AU20" i="23" s="1"/>
  <c r="AU18" i="23" s="1"/>
  <c r="V46" i="23"/>
  <c r="V20" i="23" s="1"/>
  <c r="V18" i="23" s="1"/>
  <c r="BE18" i="23"/>
  <c r="BP62" i="23" l="1"/>
  <c r="BM62" i="23" s="1"/>
  <c r="AS62" i="23"/>
  <c r="BP54" i="23"/>
  <c r="AI54" i="23"/>
  <c r="AI60" i="23"/>
  <c r="BP60" i="23"/>
  <c r="BM60" i="23" s="1"/>
  <c r="BU77" i="23"/>
  <c r="AX77" i="23"/>
  <c r="AI58" i="23"/>
  <c r="AV63" i="23"/>
  <c r="BP63" i="23" s="1"/>
  <c r="BM63" i="23" s="1"/>
  <c r="BH65" i="23"/>
  <c r="BR66" i="23"/>
  <c r="BH66" i="23"/>
  <c r="W69" i="23"/>
  <c r="W53" i="23" s="1"/>
  <c r="W51" i="23" s="1"/>
  <c r="W46" i="23" s="1"/>
  <c r="W20" i="23" s="1"/>
  <c r="W18" i="23" s="1"/>
  <c r="BU70" i="23"/>
  <c r="BU71" i="23"/>
  <c r="BU72" i="23"/>
  <c r="AN50" i="23"/>
  <c r="AN49" i="23" s="1"/>
  <c r="AN47" i="23" s="1"/>
  <c r="H46" i="23"/>
  <c r="H20" i="23" s="1"/>
  <c r="H18" i="23" s="1"/>
  <c r="BM55" i="23"/>
  <c r="BR57" i="23"/>
  <c r="BR59" i="23"/>
  <c r="BU61" i="23"/>
  <c r="BR61" i="23" s="1"/>
  <c r="BS63" i="23"/>
  <c r="BU69" i="23"/>
  <c r="AX70" i="23"/>
  <c r="BM72" i="23"/>
  <c r="BH63" i="23"/>
  <c r="BT68" i="23"/>
  <c r="BL53" i="23"/>
  <c r="BL51" i="23" s="1"/>
  <c r="BL46" i="23" s="1"/>
  <c r="BL20" i="23" s="1"/>
  <c r="BL18" i="23" s="1"/>
  <c r="BR77" i="23"/>
  <c r="BD46" i="23"/>
  <c r="BD20" i="23" s="1"/>
  <c r="BD18" i="23" s="1"/>
  <c r="BR55" i="23"/>
  <c r="W62" i="23"/>
  <c r="BT63" i="23"/>
  <c r="BR63" i="23" s="1"/>
  <c r="AI50" i="23"/>
  <c r="AI49" i="23" s="1"/>
  <c r="AI47" i="23" s="1"/>
  <c r="BP50" i="23"/>
  <c r="BP49" i="23" s="1"/>
  <c r="BP47" i="23" s="1"/>
  <c r="AL49" i="23"/>
  <c r="AL47" i="23" s="1"/>
  <c r="BG46" i="23"/>
  <c r="BG20" i="23" s="1"/>
  <c r="BG18" i="23" s="1"/>
  <c r="BP61" i="23"/>
  <c r="BM61" i="23" s="1"/>
  <c r="AI61" i="23"/>
  <c r="AL53" i="23"/>
  <c r="AL51" i="23" s="1"/>
  <c r="BQ18" i="23"/>
  <c r="AN46" i="23"/>
  <c r="AN20" i="23" s="1"/>
  <c r="AN18" i="23" s="1"/>
  <c r="BU62" i="23"/>
  <c r="BA53" i="23"/>
  <c r="BA51" i="23" s="1"/>
  <c r="AP46" i="23"/>
  <c r="AP20" i="23" s="1"/>
  <c r="AP18" i="23" s="1"/>
  <c r="BP65" i="23"/>
  <c r="BM65" i="23" s="1"/>
  <c r="AS65" i="23"/>
  <c r="AX68" i="23"/>
  <c r="BT62" i="23"/>
  <c r="BR62" i="23" s="1"/>
  <c r="AZ53" i="23"/>
  <c r="AZ51" i="23" s="1"/>
  <c r="AZ46" i="23" s="1"/>
  <c r="AZ20" i="23" s="1"/>
  <c r="AZ18" i="23" s="1"/>
  <c r="BH64" i="23"/>
  <c r="BI53" i="23"/>
  <c r="BI51" i="23" s="1"/>
  <c r="BI46" i="23" s="1"/>
  <c r="BI20" i="23" s="1"/>
  <c r="BI18" i="23" s="1"/>
  <c r="BR72" i="23"/>
  <c r="BS81" i="23"/>
  <c r="A15" i="14"/>
  <c r="AT46" i="23"/>
  <c r="AT20" i="23" s="1"/>
  <c r="AT18" i="23" s="1"/>
  <c r="BN18" i="23" s="1"/>
  <c r="BJ46" i="23"/>
  <c r="BJ20" i="23" s="1"/>
  <c r="BJ18" i="23" s="1"/>
  <c r="BN49" i="23"/>
  <c r="BN47" i="23" s="1"/>
  <c r="BS50" i="23"/>
  <c r="L53" i="23"/>
  <c r="L51" i="23" s="1"/>
  <c r="L46" i="23" s="1"/>
  <c r="L20" i="23" s="1"/>
  <c r="L18" i="23" s="1"/>
  <c r="AN53" i="23"/>
  <c r="AN51" i="23" s="1"/>
  <c r="AI57" i="23"/>
  <c r="BP57" i="23"/>
  <c r="AI59" i="23"/>
  <c r="AI53" i="23" s="1"/>
  <c r="AI51" i="23" s="1"/>
  <c r="BP59" i="23"/>
  <c r="BM59" i="23" s="1"/>
  <c r="BS64" i="23"/>
  <c r="BT67" i="23"/>
  <c r="BR67" i="23" s="1"/>
  <c r="AX67" i="23"/>
  <c r="AS69" i="23"/>
  <c r="BP69" i="23"/>
  <c r="BM69" i="23" s="1"/>
  <c r="AS70" i="23"/>
  <c r="BP70" i="23"/>
  <c r="BM70" i="23" s="1"/>
  <c r="BT72" i="23"/>
  <c r="AX72" i="23"/>
  <c r="BT82" i="23"/>
  <c r="BR82" i="23" s="1"/>
  <c r="BR83" i="23"/>
  <c r="BA46" i="23"/>
  <c r="BA20" i="23" s="1"/>
  <c r="BA18" i="23" s="1"/>
  <c r="W81" i="23"/>
  <c r="X81" i="23" s="1"/>
  <c r="U81" i="23" s="1"/>
  <c r="BK81" i="23" s="1"/>
  <c r="BU81" i="23" s="1"/>
  <c r="BF81" i="23"/>
  <c r="BM54" i="23"/>
  <c r="BN53" i="23"/>
  <c r="BN51" i="23" s="1"/>
  <c r="BM57" i="23"/>
  <c r="BS65" i="23"/>
  <c r="BR65" i="23" s="1"/>
  <c r="AX69" i="23"/>
  <c r="AY53" i="23"/>
  <c r="AY51" i="23" s="1"/>
  <c r="AY46" i="23" s="1"/>
  <c r="AY20" i="23" s="1"/>
  <c r="AY18" i="23" s="1"/>
  <c r="A14" i="12"/>
  <c r="A16" i="13"/>
  <c r="Y25" i="14"/>
  <c r="Z25" i="14" s="1"/>
  <c r="AA25" i="14" s="1"/>
  <c r="AK46" i="23"/>
  <c r="AK20" i="23" s="1"/>
  <c r="AK18" i="23" s="1"/>
  <c r="BO18" i="23" s="1"/>
  <c r="AX50" i="23"/>
  <c r="AX49" i="23" s="1"/>
  <c r="AX47" i="23" s="1"/>
  <c r="BV50" i="23"/>
  <c r="BV49" i="23" s="1"/>
  <c r="BV47" i="23" s="1"/>
  <c r="T53" i="23"/>
  <c r="T51" i="23" s="1"/>
  <c r="T46" i="23" s="1"/>
  <c r="T20" i="23" s="1"/>
  <c r="T18" i="23" s="1"/>
  <c r="BQ53" i="23"/>
  <c r="BQ51" i="23" s="1"/>
  <c r="BQ46" i="23" s="1"/>
  <c r="BQ20" i="23" s="1"/>
  <c r="BT64" i="23"/>
  <c r="AV66" i="23"/>
  <c r="BB53" i="23"/>
  <c r="BB51" i="23" s="1"/>
  <c r="BB46" i="23" s="1"/>
  <c r="BB20" i="23" s="1"/>
  <c r="BB18" i="23" s="1"/>
  <c r="BV68" i="23"/>
  <c r="BS69" i="23"/>
  <c r="BR69" i="23" s="1"/>
  <c r="W82" i="23"/>
  <c r="X82" i="23" s="1"/>
  <c r="U82" i="23" s="1"/>
  <c r="BK82" i="23" s="1"/>
  <c r="BU82" i="23" s="1"/>
  <c r="BF82" i="23"/>
  <c r="BH83" i="23"/>
  <c r="BM83" i="23"/>
  <c r="BO53" i="23"/>
  <c r="BO51" i="23" s="1"/>
  <c r="BO46" i="23" s="1"/>
  <c r="BO20" i="23" s="1"/>
  <c r="BR56" i="23"/>
  <c r="AV67" i="23"/>
  <c r="BV70" i="23"/>
  <c r="BR70" i="23" s="1"/>
  <c r="BS71" i="23"/>
  <c r="BR71" i="23" s="1"/>
  <c r="AX71" i="23"/>
  <c r="BR60" i="23"/>
  <c r="BH62" i="23"/>
  <c r="AV64" i="23"/>
  <c r="BH67" i="23"/>
  <c r="AS68" i="23"/>
  <c r="BP68" i="23"/>
  <c r="BM68" i="23" s="1"/>
  <c r="W71" i="23"/>
  <c r="AV71" i="23"/>
  <c r="BH72" i="23"/>
  <c r="BP83" i="23"/>
  <c r="A12" i="14"/>
  <c r="A11" i="12"/>
  <c r="A13" i="13"/>
  <c r="A11" i="17"/>
  <c r="AX62" i="23"/>
  <c r="AX63" i="23"/>
  <c r="AX64" i="23"/>
  <c r="AX65" i="23"/>
  <c r="AX66" i="23"/>
  <c r="BV53" i="23" l="1"/>
  <c r="BV51" i="23" s="1"/>
  <c r="BV46" i="23" s="1"/>
  <c r="BV20" i="23" s="1"/>
  <c r="AS63" i="23"/>
  <c r="BR68" i="23"/>
  <c r="BV18" i="23"/>
  <c r="BS18" i="23"/>
  <c r="BT53" i="23"/>
  <c r="BT51" i="23" s="1"/>
  <c r="BT46" i="23" s="1"/>
  <c r="BT20" i="23" s="1"/>
  <c r="AL46" i="23"/>
  <c r="AL20" i="23" s="1"/>
  <c r="AL18" i="23" s="1"/>
  <c r="BT18" i="23"/>
  <c r="AV53" i="23"/>
  <c r="AV51" i="23" s="1"/>
  <c r="AV46" i="23" s="1"/>
  <c r="AV20" i="23" s="1"/>
  <c r="AV18" i="23" s="1"/>
  <c r="X53" i="23"/>
  <c r="X51" i="23" s="1"/>
  <c r="X46" i="23" s="1"/>
  <c r="X20" i="23" s="1"/>
  <c r="X18" i="23" s="1"/>
  <c r="U18" i="23" s="1"/>
  <c r="BH82" i="23"/>
  <c r="AX53" i="23"/>
  <c r="AX51" i="23" s="1"/>
  <c r="BP67" i="23"/>
  <c r="BM67" i="23" s="1"/>
  <c r="AS67" i="23"/>
  <c r="AS53" i="23" s="1"/>
  <c r="AS51" i="23" s="1"/>
  <c r="AS46" i="23" s="1"/>
  <c r="AS20" i="23" s="1"/>
  <c r="AS18" i="23" s="1"/>
  <c r="BS49" i="23"/>
  <c r="BS47" i="23" s="1"/>
  <c r="BR50" i="23"/>
  <c r="BR49" i="23" s="1"/>
  <c r="BR47" i="23" s="1"/>
  <c r="BK53" i="23"/>
  <c r="BK51" i="23" s="1"/>
  <c r="BK46" i="23" s="1"/>
  <c r="BK20" i="23" s="1"/>
  <c r="BK18" i="23" s="1"/>
  <c r="BU18" i="23" s="1"/>
  <c r="BP64" i="23"/>
  <c r="AS64" i="23"/>
  <c r="BR64" i="23"/>
  <c r="BR53" i="23" s="1"/>
  <c r="BR51" i="23" s="1"/>
  <c r="BN46" i="23"/>
  <c r="BN20" i="23" s="1"/>
  <c r="BR81" i="23"/>
  <c r="U53" i="23"/>
  <c r="U51" i="23" s="1"/>
  <c r="U46" i="23" s="1"/>
  <c r="U20" i="23" s="1"/>
  <c r="AI46" i="23"/>
  <c r="AI20" i="23" s="1"/>
  <c r="AI18" i="23" s="1"/>
  <c r="BP71" i="23"/>
  <c r="BM71" i="23" s="1"/>
  <c r="AS71" i="23"/>
  <c r="BP66" i="23"/>
  <c r="BM66" i="23" s="1"/>
  <c r="AS66" i="23"/>
  <c r="BP81" i="23"/>
  <c r="BM81" i="23" s="1"/>
  <c r="BF53" i="23"/>
  <c r="BF51" i="23" s="1"/>
  <c r="BF46" i="23" s="1"/>
  <c r="BF20" i="23" s="1"/>
  <c r="BF18" i="23" s="1"/>
  <c r="BC81" i="23"/>
  <c r="BS53" i="23"/>
  <c r="BS51" i="23" s="1"/>
  <c r="BP82" i="23"/>
  <c r="BM82" i="23" s="1"/>
  <c r="BC82" i="23"/>
  <c r="AX46" i="23"/>
  <c r="AX20" i="23" s="1"/>
  <c r="AX18" i="23" s="1"/>
  <c r="BM50" i="23"/>
  <c r="BM49" i="23" s="1"/>
  <c r="BM47" i="23" s="1"/>
  <c r="BH81" i="23"/>
  <c r="BU53" i="23"/>
  <c r="BU51" i="23" s="1"/>
  <c r="BU46" i="23" s="1"/>
  <c r="BU20" i="23" s="1"/>
  <c r="BR18" i="23" l="1"/>
  <c r="BP18" i="23"/>
  <c r="BH53" i="23"/>
  <c r="BH51" i="23" s="1"/>
  <c r="BH46" i="23" s="1"/>
  <c r="BH20" i="23" s="1"/>
  <c r="BH18" i="23" s="1"/>
  <c r="BR46" i="23"/>
  <c r="BR20" i="23" s="1"/>
  <c r="BC53" i="23"/>
  <c r="BC51" i="23" s="1"/>
  <c r="BC46" i="23" s="1"/>
  <c r="BC20" i="23" s="1"/>
  <c r="BC18" i="23" s="1"/>
  <c r="BM18" i="23"/>
  <c r="BM64" i="23"/>
  <c r="BM53" i="23" s="1"/>
  <c r="BM51" i="23" s="1"/>
  <c r="BM46" i="23" s="1"/>
  <c r="BM20" i="23" s="1"/>
  <c r="BP53" i="23"/>
  <c r="BP51" i="23" s="1"/>
  <c r="BP46" i="23" s="1"/>
  <c r="BP20" i="23" s="1"/>
  <c r="BS46" i="23"/>
  <c r="BS20" i="23" s="1"/>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B21"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2"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3"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4"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5"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6"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List>
</comments>
</file>

<file path=xl/comments3.xml><?xml version="1.0" encoding="utf-8"?>
<comments xmlns="http://schemas.openxmlformats.org/spreadsheetml/2006/main">
  <authors>
    <author>Дергач Виктория Владимировна</author>
  </authors>
  <commentList>
    <comment ref="T6" authorId="0" shapeId="0">
      <text>
        <r>
          <rPr>
            <b/>
            <sz val="9"/>
            <color indexed="81"/>
            <rFont val="Tahoma"/>
            <family val="2"/>
            <charset val="204"/>
          </rPr>
          <t>Дергач Виктория Владимировна:</t>
        </r>
        <r>
          <rPr>
            <sz val="9"/>
            <color indexed="81"/>
            <rFont val="Tahoma"/>
            <family val="2"/>
            <charset val="204"/>
          </rPr>
          <t xml:space="preserve">
В том числе два секционных</t>
        </r>
      </text>
    </comment>
  </commentList>
</comments>
</file>

<file path=xl/comments4.xml><?xml version="1.0" encoding="utf-8"?>
<comments xmlns="http://schemas.openxmlformats.org/spreadsheetml/2006/main">
  <authors>
    <author>Дергач Виктория Владимировна</author>
  </authors>
  <commentList>
    <comment ref="C41"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<sst xmlns="http://schemas.openxmlformats.org/spreadsheetml/2006/main" count="10888" uniqueCount="1184">
  <si>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</si>
  <si>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</si>
  <si>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</si>
  <si>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</si>
  <si>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</si>
  <si>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</si>
  <si>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</si>
  <si>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</si>
  <si>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</si>
  <si>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</si>
  <si>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</si>
  <si>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</si>
  <si>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</si>
  <si>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</si>
  <si>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</si>
  <si>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</si>
  <si>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</si>
  <si>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</si>
  <si>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</si>
  <si>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</si>
  <si>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</si>
  <si>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</si>
  <si>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</si>
  <si>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</si>
  <si>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</si>
  <si>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</si>
  <si>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</si>
  <si>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</si>
  <si>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</si>
  <si>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</si>
  <si>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</si>
  <si>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</si>
  <si>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</si>
  <si>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</si>
  <si>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</si>
  <si>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</si>
  <si>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</si>
  <si>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</si>
  <si>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</si>
  <si>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</si>
  <si>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</si>
  <si>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</si>
  <si>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</si>
  <si>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</si>
  <si>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</si>
  <si>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</si>
  <si>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</si>
  <si>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</si>
  <si>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</si>
  <si>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</si>
  <si>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</si>
  <si>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</si>
  <si>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</si>
  <si>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</si>
  <si>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</si>
  <si>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</si>
  <si>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</si>
  <si>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</si>
  <si>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</si>
  <si>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</si>
  <si>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</si>
  <si>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</si>
  <si>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</si>
  <si>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</si>
  <si>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</si>
  <si>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</si>
  <si>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</si>
  <si>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</si>
  <si>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</si>
  <si>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</si>
  <si>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</si>
  <si>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</si>
  <si>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</si>
  <si>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</si>
  <si>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</si>
  <si>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</si>
  <si>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</si>
  <si>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</si>
  <si>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</si>
  <si>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</si>
  <si>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</si>
  <si>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</si>
  <si>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</si>
  <si>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</si>
  <si>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</si>
  <si>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</si>
  <si>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</si>
  <si>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</si>
  <si>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</si>
  <si>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</si>
  <si>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</si>
  <si>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</si>
  <si>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</si>
  <si>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</si>
  <si>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</si>
  <si>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</si>
  <si>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</si>
  <si>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</si>
  <si>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</si>
  <si>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</si>
  <si>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</si>
  <si>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</si>
  <si>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</si>
  <si>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</si>
  <si>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</si>
  <si>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</si>
  <si>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</si>
  <si>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</si>
  <si>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</si>
  <si>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</si>
  <si>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</si>
  <si>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</si>
  <si>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</si>
  <si>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</si>
  <si>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</si>
  <si>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</si>
  <si>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</si>
  <si>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</si>
  <si>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</si>
  <si>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</si>
  <si>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</si>
  <si>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</si>
  <si>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</si>
  <si>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</si>
  <si>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</si>
  <si>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</si>
  <si>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</si>
  <si>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</si>
  <si>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</si>
  <si>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</si>
  <si>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</si>
  <si>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</si>
  <si>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</si>
  <si>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</si>
  <si>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</si>
  <si>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</si>
  <si>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</si>
  <si>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</si>
  <si>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</si>
  <si>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</si>
  <si>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</si>
  <si>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</si>
  <si>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</si>
  <si>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</si>
  <si>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</si>
  <si>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</si>
  <si>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</si>
  <si>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</si>
  <si>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</si>
  <si>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</si>
  <si>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</si>
  <si>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</si>
  <si>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</si>
  <si>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</si>
  <si>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</si>
  <si>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</si>
  <si>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</si>
  <si>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</si>
  <si>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</si>
  <si>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</si>
  <si>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</si>
  <si>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</si>
  <si>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</si>
  <si>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</si>
  <si>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</si>
  <si>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</si>
  <si>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</si>
  <si>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</si>
  <si>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</si>
  <si>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</si>
  <si>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</si>
  <si>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</si>
  <si>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</si>
  <si>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</si>
  <si>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</si>
  <si>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</si>
  <si>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</si>
  <si>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</si>
  <si>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</si>
  <si>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</si>
  <si>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</si>
  <si>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</si>
  <si>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</si>
  <si>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</si>
  <si>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</si>
  <si>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</si>
  <si>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</si>
  <si>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</si>
  <si>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</si>
  <si>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</si>
  <si>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</si>
  <si>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</si>
  <si>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</si>
  <si>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</si>
  <si>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</si>
  <si>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</si>
  <si>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</si>
  <si>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</si>
  <si>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</si>
  <si>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</si>
  <si>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</si>
  <si>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</si>
  <si>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</si>
  <si>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</si>
  <si>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</si>
  <si>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</si>
  <si>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</si>
  <si>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</si>
  <si>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</si>
  <si>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</si>
  <si>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</si>
  <si>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</si>
  <si>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</si>
  <si>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</si>
  <si>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</si>
  <si>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</si>
  <si>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</si>
  <si>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</si>
  <si>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</si>
  <si>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</si>
  <si>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</si>
  <si>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</si>
  <si>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</si>
  <si>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</si>
  <si>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</si>
  <si>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</si>
  <si>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</si>
  <si>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</si>
  <si>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</si>
  <si>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</si>
  <si>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</si>
  <si>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</si>
  <si>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</si>
  <si>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</si>
  <si>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</si>
  <si>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</si>
  <si>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</si>
  <si>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</si>
  <si>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</si>
  <si>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</si>
  <si>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</si>
  <si>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</si>
  <si>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</si>
  <si>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</si>
  <si>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</si>
  <si>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</si>
  <si>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</si>
  <si>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</si>
  <si>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</si>
  <si>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</si>
  <si>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</si>
  <si>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</si>
  <si>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</si>
  <si>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</si>
  <si>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</si>
  <si>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</si>
  <si>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</si>
  <si>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</si>
  <si>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</si>
  <si>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</si>
  <si>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</si>
  <si>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</si>
  <si>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</si>
  <si>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</si>
  <si>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</si>
  <si>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</si>
  <si>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</si>
  <si>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</si>
  <si>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</si>
  <si>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</si>
  <si>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</si>
  <si>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</si>
  <si>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</si>
  <si>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</si>
  <si>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</si>
  <si>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</si>
  <si>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</si>
  <si>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</si>
  <si>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</si>
  <si>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</si>
  <si>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</si>
  <si>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</si>
  <si>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</si>
  <si>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</si>
  <si>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</si>
  <si>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</si>
  <si>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</si>
  <si>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</si>
  <si>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</si>
  <si>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</si>
  <si>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</si>
  <si>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</si>
  <si>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</si>
  <si>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</si>
  <si>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</si>
  <si>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</si>
  <si>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</si>
  <si>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</si>
  <si>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</si>
  <si>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</si>
  <si>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</si>
  <si>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</si>
  <si>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</si>
  <si>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</si>
  <si>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</si>
  <si>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</si>
  <si>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</si>
  <si>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</si>
  <si>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</si>
  <si>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</si>
  <si>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</si>
  <si>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</si>
  <si>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</si>
  <si>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</si>
  <si>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</si>
  <si>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</si>
  <si>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</si>
  <si>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</si>
  <si>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</si>
  <si>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</si>
  <si>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</si>
  <si>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</si>
  <si>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</si>
  <si>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</si>
  <si>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</si>
  <si>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</si>
  <si>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</si>
  <si>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</si>
  <si>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</si>
  <si>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</si>
  <si>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</si>
  <si>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</si>
  <si>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</si>
  <si>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</si>
  <si>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</si>
  <si>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</si>
  <si>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</si>
  <si>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</si>
  <si>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</si>
  <si>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</si>
  <si>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</si>
  <si>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</si>
  <si>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</si>
  <si>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</si>
  <si>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</si>
  <si>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</si>
  <si>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</si>
  <si>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</si>
  <si>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</si>
  <si>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</si>
  <si>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</si>
  <si>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</si>
  <si>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</si>
  <si>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</si>
  <si>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</si>
  <si>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</si>
  <si>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</si>
  <si>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</si>
  <si>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</si>
  <si>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</si>
  <si>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</si>
  <si>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</si>
  <si>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</si>
  <si>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</si>
  <si>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</si>
  <si>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</si>
  <si>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</si>
  <si>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</si>
  <si>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</si>
  <si>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</si>
  <si>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</si>
  <si>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</si>
  <si>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</si>
  <si>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</si>
  <si>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</si>
  <si>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</si>
  <si>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</si>
  <si>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</si>
  <si>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</si>
  <si>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</si>
  <si>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</si>
  <si>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</si>
  <si>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</si>
  <si>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</si>
  <si>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</si>
  <si>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</si>
  <si>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</si>
  <si>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</si>
  <si>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</si>
  <si>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</si>
  <si>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</si>
  <si>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</si>
  <si>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</si>
  <si>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</si>
  <si>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</si>
  <si>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</si>
  <si>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</si>
  <si>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</si>
  <si>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</si>
  <si>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</si>
  <si>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</si>
  <si>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</si>
  <si>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</si>
  <si>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</si>
  <si>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</si>
  <si>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</si>
  <si>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</si>
  <si>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</si>
  <si>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</si>
  <si>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</si>
  <si>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</si>
  <si>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</si>
  <si>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</si>
  <si>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</si>
  <si>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</si>
  <si>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</si>
  <si>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</si>
  <si>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</si>
  <si>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</si>
  <si>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</si>
  <si>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</si>
  <si>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</si>
  <si>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</si>
  <si>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</si>
  <si>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</si>
  <si>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</si>
  <si>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</si>
  <si>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</si>
  <si>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</si>
  <si>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</si>
  <si>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</si>
  <si>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</si>
  <si>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</si>
  <si>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</si>
  <si>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</si>
  <si>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</si>
  <si>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</si>
  <si>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</si>
  <si>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</si>
  <si>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</si>
  <si>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</si>
  <si>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</si>
  <si>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</si>
  <si>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</si>
  <si>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</si>
  <si>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</si>
  <si>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</si>
  <si>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</si>
  <si>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</si>
  <si>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</si>
  <si>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</si>
  <si>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</si>
  <si>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</si>
  <si>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</si>
  <si>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</si>
  <si>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</si>
  <si>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</si>
  <si>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</si>
  <si>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</si>
  <si>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</si>
  <si>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</si>
  <si>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</si>
  <si>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</si>
  <si>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</si>
  <si>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</si>
  <si>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</si>
  <si>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</si>
  <si>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</si>
  <si>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</si>
  <si>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</si>
  <si>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</si>
  <si>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</si>
  <si>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</si>
  <si>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</si>
  <si>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</si>
  <si>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</si>
  <si>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</si>
  <si>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</si>
  <si>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</si>
  <si>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</si>
  <si>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</si>
  <si>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</si>
  <si>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</si>
  <si>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</si>
  <si>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</si>
  <si>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</si>
  <si>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</si>
  <si>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</si>
  <si>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</si>
  <si>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</si>
  <si>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</si>
  <si>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Модернизация, техническое перевооружение линий электропередачи</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</si>
  <si>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</si>
  <si>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</si>
  <si>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</si>
  <si>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</si>
  <si>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</si>
  <si>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</si>
  <si>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</si>
  <si>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</si>
  <si>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</si>
  <si>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</si>
  <si>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</si>
  <si>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</si>
  <si>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</si>
  <si>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</si>
  <si>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</si>
  <si>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</si>
  <si>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</si>
  <si>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</si>
  <si>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</si>
  <si>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</si>
  <si>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</si>
  <si>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</si>
  <si>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</si>
  <si>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</si>
  <si>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</si>
  <si>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</si>
  <si>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</si>
  <si>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</si>
  <si>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</si>
  <si>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</si>
  <si>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</si>
  <si>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</si>
  <si>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</si>
  <si>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</si>
  <si>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</si>
  <si>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</si>
  <si>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</si>
  <si>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</si>
  <si>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</si>
  <si>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</si>
  <si>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</si>
  <si>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</si>
  <si>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</si>
  <si>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</si>
  <si>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</si>
  <si>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</si>
  <si>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</si>
  <si>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</si>
  <si>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</si>
  <si>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</si>
  <si>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</si>
  <si>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</si>
  <si>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</si>
  <si>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</si>
  <si>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</si>
  <si>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</si>
  <si>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</si>
  <si>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</si>
  <si>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</si>
  <si>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</si>
  <si>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</si>
  <si>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</si>
  <si>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</si>
  <si>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</si>
  <si>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</si>
  <si>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</si>
  <si>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</si>
  <si>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</si>
  <si>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</si>
  <si>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</si>
  <si>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</si>
  <si>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</si>
  <si>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</si>
  <si>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</si>
  <si>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</si>
  <si>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</si>
  <si>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</si>
  <si>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</si>
  <si>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</si>
  <si>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</si>
  <si>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</si>
  <si>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</si>
  <si>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</si>
  <si>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</si>
  <si>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</si>
  <si>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</si>
  <si>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</si>
  <si>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</si>
  <si>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</si>
  <si>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</si>
  <si>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</si>
  <si>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</si>
  <si>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</si>
  <si>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</si>
  <si>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</si>
  <si>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</si>
  <si>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</si>
  <si>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</si>
  <si>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</si>
  <si>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</si>
  <si>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</si>
  <si>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</si>
  <si>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</si>
  <si>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</si>
  <si>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</si>
  <si>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</si>
  <si>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</si>
  <si>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</si>
  <si>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</si>
  <si>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</si>
  <si>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</si>
  <si>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</si>
  <si>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</si>
  <si>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</si>
  <si>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</si>
  <si>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</si>
  <si>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</si>
  <si>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</si>
  <si>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</si>
  <si>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</si>
  <si>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</si>
  <si>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</si>
  <si>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</si>
  <si>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</si>
  <si>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</si>
  <si>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</si>
  <si>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</si>
  <si>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</si>
  <si>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</si>
  <si>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</si>
  <si>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</si>
  <si>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</si>
  <si>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</si>
  <si>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</si>
  <si>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</si>
  <si>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</si>
  <si>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</si>
  <si>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</si>
  <si>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</si>
  <si>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</si>
  <si>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</si>
  <si>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</si>
  <si>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</si>
  <si>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</si>
  <si>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</si>
  <si>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</si>
  <si>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</si>
  <si>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</si>
  <si>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</si>
  <si>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</si>
  <si>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</si>
  <si>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</si>
  <si>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</si>
  <si>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</si>
  <si>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</si>
  <si>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</si>
  <si>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</si>
  <si>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</si>
  <si>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</si>
  <si>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</si>
  <si>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</si>
  <si>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</si>
  <si>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</si>
  <si>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</si>
  <si>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</si>
  <si>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</si>
  <si>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</si>
  <si>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</si>
  <si>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</si>
  <si>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</si>
  <si>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</si>
  <si>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</si>
  <si>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</si>
  <si>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</si>
  <si>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</si>
  <si>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</si>
  <si>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</si>
  <si>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</si>
  <si>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</si>
  <si>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</si>
  <si>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</si>
  <si>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</si>
  <si>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</si>
  <si>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</si>
  <si>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</si>
  <si>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</si>
  <si>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</si>
  <si>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</si>
  <si>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</si>
  <si>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</si>
  <si>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</si>
  <si>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</si>
  <si>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</si>
  <si>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</si>
  <si>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</si>
  <si>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</si>
  <si>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</si>
  <si>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</si>
  <si>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</si>
  <si>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</si>
  <si>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</si>
  <si>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</si>
  <si>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</si>
  <si>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</si>
  <si>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</si>
  <si>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</si>
  <si>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</si>
  <si>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</si>
  <si>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</si>
  <si>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</si>
  <si>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</si>
  <si>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</si>
  <si>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</si>
  <si>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</si>
  <si>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</si>
  <si>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</si>
  <si>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</si>
  <si>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</si>
  <si>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</si>
  <si>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</si>
  <si>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</si>
  <si>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</si>
  <si>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</si>
  <si>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</si>
  <si>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</si>
  <si>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</si>
  <si>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</si>
  <si>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</si>
  <si>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</si>
  <si>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</si>
  <si>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</si>
  <si>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</si>
  <si>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</si>
  <si>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</si>
  <si>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</si>
  <si>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</si>
  <si>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</si>
  <si>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</si>
  <si>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</si>
  <si>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</si>
  <si>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</si>
  <si>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</si>
  <si>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</si>
  <si>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</si>
  <si>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</si>
  <si>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</si>
  <si>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</si>
  <si>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Общий объем финансирования капитальных вложений по инвестиционному проекту за период реализации инвестиционной программы, млн.руб. (без НДС)</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</si>
  <si>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</si>
  <si>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одноцепн.</t>
  </si>
  <si>
    <t>н/д</t>
  </si>
  <si>
    <t>КЛ</t>
  </si>
  <si>
    <t>КЛ 0,4 кВ</t>
  </si>
  <si>
    <t xml:space="preserve">ВЛ 0,4 кВ </t>
  </si>
  <si>
    <t>ВЛ</t>
  </si>
  <si>
    <t>в земле</t>
  </si>
  <si>
    <t>дерев. с ж/б пасынками</t>
  </si>
  <si>
    <t xml:space="preserve">от КТП 981 </t>
  </si>
  <si>
    <t>Обеспечение качаственного и надежного электроснабжения</t>
  </si>
  <si>
    <t>Замещение (обновление) электрической сети</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</si>
  <si>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</si>
  <si>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</si>
  <si>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</si>
  <si>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</si>
  <si>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</si>
  <si>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</si>
  <si>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</si>
  <si>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</si>
  <si>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</si>
  <si>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</si>
  <si>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</si>
  <si>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t>
  </si>
  <si>
    <t xml:space="preserve">ООО "КрасКом"                                                                                                                                                                                                      </t>
  </si>
  <si>
    <t>Форма 1. Перечень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</si>
  <si>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</si>
  <si>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</si>
  <si>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</si>
  <si>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</si>
  <si>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</si>
  <si>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</si>
  <si>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</si>
  <si>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</si>
  <si>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кВА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</si>
  <si>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</si>
  <si>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замены линий электропередачи, км</t>
  </si>
  <si>
    <t>Показатель оценки изменения средней продолжительности прекращения передачи электрической энергии потребителям услуг</t>
  </si>
  <si>
    <t>Наименование количественного показателя, соответствующего цели</t>
  </si>
  <si>
    <t>6.1</t>
  </si>
  <si>
    <t>6.2</t>
  </si>
  <si>
    <t>8.1</t>
  </si>
  <si>
    <t>8.2</t>
  </si>
  <si>
    <t>8.3</t>
  </si>
  <si>
    <t>8.4</t>
  </si>
  <si>
    <t>9.1</t>
  </si>
  <si>
    <t>9.2</t>
  </si>
  <si>
    <t>9.3</t>
  </si>
  <si>
    <t>9.4</t>
  </si>
  <si>
    <t>10.1</t>
  </si>
  <si>
    <t>10.2</t>
  </si>
  <si>
    <t>10.3</t>
  </si>
  <si>
    <t>10.4</t>
  </si>
  <si>
    <t>Приложение № 1.3</t>
  </si>
  <si>
    <t>от "_______"____________2018 г</t>
  </si>
  <si>
    <t xml:space="preserve"> на год 2020</t>
  </si>
  <si>
    <r>
      <t>Замена двух кабельных линии 10кВ марки ААБл (3х150) мм</t>
    </r>
    <r>
      <rPr>
        <sz val="12"/>
        <color rgb="FFFF0000"/>
        <rFont val="Calibri"/>
        <family val="2"/>
        <charset val="204"/>
      </rPr>
      <t>²</t>
    </r>
    <r>
      <rPr>
        <sz val="11"/>
        <color rgb="FFFF0000"/>
        <rFont val="Calibri"/>
        <family val="2"/>
        <charset val="204"/>
        <scheme val="minor"/>
      </rPr>
      <t xml:space="preserve"> протяженностью 2х2,021 км на кабели марки ААБ2л (3х185) мм</t>
    </r>
    <r>
      <rPr>
        <sz val="12"/>
        <color rgb="FFFF0000"/>
        <rFont val="Calibri"/>
        <family val="2"/>
        <charset val="204"/>
      </rPr>
      <t>²</t>
    </r>
    <r>
      <rPr>
        <sz val="11"/>
        <color rgb="FFFF0000"/>
        <rFont val="Calibri"/>
        <family val="2"/>
        <charset val="204"/>
        <scheme val="minor"/>
      </rPr>
      <t xml:space="preserve"> протяженностью 2х2,021 км от ПС-10 110/10 кВ "Нагорная" (яч. 13, 32) до ТП-480 по ул. Маерчака, 107 стр. 4</t>
    </r>
  </si>
  <si>
    <t>всего в год 2019</t>
  </si>
  <si>
    <t>К_ИНФ05015</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</si>
  <si>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</si>
  <si>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</si>
  <si>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</si>
  <si>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мероприятие предусмотрено не в рамках договоров на осуществление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</si>
  <si>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</si>
  <si>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</si>
  <si>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</si>
  <si>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</si>
  <si>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</si>
  <si>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</si>
  <si>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</si>
  <si>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</si>
  <si>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</si>
  <si>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</si>
  <si>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</si>
  <si>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</si>
  <si>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</si>
  <si>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r>
      <t xml:space="preserve">Инвестиционная программа       </t>
    </r>
    <r>
      <rPr>
        <u/>
        <sz val="12"/>
        <color theme="1"/>
        <rFont val="Times New Roman"/>
        <family val="1"/>
        <charset val="204"/>
      </rPr>
      <t>Общества с ограниченной ответственностью "Красноярский жилищно-коммунальный комплекс"</t>
    </r>
  </si>
  <si>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</si>
  <si>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</si>
  <si>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</si>
  <si>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</si>
  <si>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</si>
  <si>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Трансформаторная подстанция</t>
  </si>
  <si>
    <t>Линии электропередачи</t>
  </si>
  <si>
    <t>4.1.1</t>
  </si>
  <si>
    <t>4.1.2</t>
  </si>
  <si>
    <t>соответствует</t>
  </si>
  <si>
    <t>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t>
  </si>
  <si>
    <t>К_СТР13213</t>
  </si>
  <si>
    <t>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t>
  </si>
  <si>
    <t>К_СТР09756</t>
  </si>
  <si>
    <t>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t>
  </si>
  <si>
    <t>К_СТР09555</t>
  </si>
  <si>
    <t>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t>
  </si>
  <si>
    <t>К_СТР09761</t>
  </si>
  <si>
    <t>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t>
  </si>
  <si>
    <t>К_СТР09760ТП</t>
  </si>
  <si>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t>
  </si>
  <si>
    <t>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t>
  </si>
  <si>
    <t>К_ИНФ07979</t>
  </si>
  <si>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t>
  </si>
  <si>
    <t>К_ИНФ07089</t>
  </si>
  <si>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</si>
  <si>
    <t>К_ИНФ08452</t>
  </si>
  <si>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t>
  </si>
  <si>
    <t>К_СТР09760КЛ</t>
  </si>
  <si>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t>
  </si>
  <si>
    <t>К_ИНФ08004</t>
  </si>
  <si>
    <t>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t>
  </si>
  <si>
    <t>К_ИНФ15358</t>
  </si>
  <si>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t>
  </si>
  <si>
    <t>К_ИНФ08348</t>
  </si>
  <si>
    <t>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t>
  </si>
  <si>
    <t>К_СТР09764КЛН</t>
  </si>
  <si>
    <t>Номер группы инвестиционных проектов</t>
  </si>
  <si>
    <t>Наименование инвестиционного проекта (группы инвестиционных проектов)</t>
  </si>
  <si>
    <t>Оценка стоимости инвестиционного проекта, миллионов рублей</t>
  </si>
  <si>
    <t>Планируемая (предельная) цена закупки, миллионов рублей (без НДС)</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</si>
  <si>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</si>
  <si>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</si>
  <si>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</si>
  <si>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</si>
  <si>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</si>
  <si>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</si>
  <si>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</si>
  <si>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</si>
  <si>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</si>
  <si>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</si>
  <si>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</si>
  <si>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</si>
  <si>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</si>
  <si>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</si>
  <si>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</si>
  <si>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</si>
  <si>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</si>
  <si>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</si>
  <si>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</si>
  <si>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</si>
  <si>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</si>
  <si>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</si>
  <si>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</si>
  <si>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</si>
  <si>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</si>
  <si>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</si>
  <si>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</si>
  <si>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</si>
  <si>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</si>
  <si>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</si>
  <si>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</si>
  <si>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</si>
  <si>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</si>
  <si>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</si>
  <si>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</si>
  <si>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</si>
  <si>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</si>
  <si>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</si>
  <si>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</si>
  <si>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</si>
  <si>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</si>
  <si>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</si>
  <si>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</si>
  <si>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</si>
  <si>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</si>
  <si>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</si>
  <si>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</si>
  <si>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</si>
  <si>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</si>
  <si>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</si>
  <si>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</si>
  <si>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</si>
  <si>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</si>
  <si>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</si>
  <si>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</si>
  <si>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</si>
  <si>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</si>
  <si>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</si>
  <si>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</si>
  <si>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</si>
  <si>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</si>
  <si>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</si>
  <si>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</si>
  <si>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</si>
  <si>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</si>
  <si>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</si>
  <si>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</si>
  <si>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</si>
  <si>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</si>
  <si>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</si>
  <si>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</si>
  <si>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</si>
  <si>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</si>
  <si>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</si>
  <si>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</si>
  <si>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</si>
  <si>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</si>
  <si>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</si>
  <si>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</si>
  <si>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</si>
  <si>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</si>
  <si>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</si>
  <si>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</si>
  <si>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</si>
  <si>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</si>
  <si>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</si>
  <si>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</si>
  <si>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</si>
  <si>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</si>
  <si>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</si>
  <si>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</si>
  <si>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</si>
  <si>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</si>
  <si>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</si>
  <si>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</si>
  <si>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</si>
  <si>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</si>
  <si>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</si>
  <si>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</si>
  <si>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t>зданий (сооружений), м2</t>
  </si>
  <si>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</si>
  <si>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</si>
  <si>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</si>
  <si>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</si>
  <si>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</si>
  <si>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</si>
  <si>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</si>
  <si>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</si>
  <si>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Краткое обоснование корректировки утвержденного плана</t>
  </si>
  <si>
    <t>плановое значение (утвержденное плановое значение)</t>
  </si>
  <si>
    <t>фактическое значение (предложение по корректировке планового значения)</t>
  </si>
  <si>
    <t>фактическое значение (предложение по корректировке планового значения))</t>
  </si>
  <si>
    <t>итого за год</t>
  </si>
  <si>
    <t>квартал</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</si>
  <si>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</si>
  <si>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</si>
  <si>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</si>
  <si>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</si>
  <si>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</si>
  <si>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</si>
  <si>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</si>
  <si>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</si>
  <si>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</si>
  <si>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</si>
  <si>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</si>
  <si>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</si>
  <si>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</si>
  <si>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</si>
  <si>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</si>
  <si>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</si>
  <si>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</si>
  <si>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</si>
  <si>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</si>
  <si>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</si>
  <si>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</si>
  <si>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</si>
  <si>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</si>
  <si>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</si>
  <si>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</si>
  <si>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</si>
  <si>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</si>
  <si>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</si>
  <si>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</si>
  <si>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</si>
  <si>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</si>
  <si>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</si>
  <si>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</si>
  <si>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</si>
  <si>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</si>
  <si>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</si>
  <si>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</si>
  <si>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</si>
  <si>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</si>
  <si>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</si>
  <si>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</si>
  <si>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</si>
  <si>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</si>
  <si>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</si>
  <si>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</si>
  <si>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</si>
  <si>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</si>
  <si>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</si>
  <si>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</si>
  <si>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</si>
  <si>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</si>
  <si>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</si>
  <si>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</si>
  <si>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</si>
  <si>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</si>
  <si>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</si>
  <si>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</si>
  <si>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</si>
  <si>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</si>
  <si>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</si>
  <si>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</si>
  <si>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</si>
  <si>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</si>
  <si>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</si>
  <si>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</si>
  <si>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</si>
  <si>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</si>
  <si>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</si>
  <si>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</si>
  <si>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</si>
  <si>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</si>
  <si>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</si>
  <si>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</si>
  <si>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</si>
  <si>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4.8</t>
  </si>
  <si>
    <t>4.9</t>
  </si>
  <si>
    <t>4.10</t>
  </si>
  <si>
    <t>4.11</t>
  </si>
  <si>
    <t>4.12</t>
  </si>
  <si>
    <t>4.13</t>
  </si>
  <si>
    <t>4.14</t>
  </si>
  <si>
    <t>5.7</t>
  </si>
  <si>
    <t>5.8</t>
  </si>
  <si>
    <t>5.9</t>
  </si>
  <si>
    <t>5.10</t>
  </si>
  <si>
    <t>5.11</t>
  </si>
  <si>
    <t>5.12</t>
  </si>
  <si>
    <t>5.13</t>
  </si>
  <si>
    <t>5.14</t>
  </si>
  <si>
    <t>7.6</t>
  </si>
  <si>
    <t>7.7</t>
  </si>
  <si>
    <t>7.8</t>
  </si>
  <si>
    <t>7.9</t>
  </si>
  <si>
    <t>7.10</t>
  </si>
  <si>
    <t>8.5</t>
  </si>
  <si>
    <t>8.6</t>
  </si>
  <si>
    <t>8.7</t>
  </si>
  <si>
    <t>8.8</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</si>
  <si>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</si>
  <si>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31.11.2021</t>
  </si>
  <si>
    <t xml:space="preserve">         (наименование субъекта электроэнергетики)</t>
  </si>
  <si>
    <t>2019 год</t>
  </si>
  <si>
    <t>2021 год</t>
  </si>
  <si>
    <t>2022 год</t>
  </si>
  <si>
    <t>2020 год</t>
  </si>
  <si>
    <t>2023 год</t>
  </si>
  <si>
    <t>2024 год</t>
  </si>
  <si>
    <t>2025 год</t>
  </si>
  <si>
    <t>Фактическое значение на 01.01.2019 года</t>
  </si>
  <si>
    <t xml:space="preserve">Планируемый на 01.01.2019 года </t>
  </si>
  <si>
    <t xml:space="preserve">Планируемый на 01.01.2020 года </t>
  </si>
  <si>
    <t>Предложение по корректировке утвержденного планового значения на 01.01.2020 года</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</si>
  <si>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</si>
  <si>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</si>
  <si>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</si>
  <si>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</si>
  <si>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</si>
  <si>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</si>
  <si>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</si>
  <si>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</si>
  <si>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</si>
  <si>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</si>
  <si>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</si>
  <si>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</si>
  <si>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</si>
  <si>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</si>
  <si>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</si>
  <si>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</si>
  <si>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</si>
  <si>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</si>
  <si>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</si>
  <si>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</si>
  <si>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</si>
  <si>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</si>
  <si>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</si>
  <si>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</si>
  <si>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</si>
  <si>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</si>
  <si>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</si>
  <si>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</si>
  <si>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</si>
  <si>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</si>
  <si>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</si>
  <si>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</si>
  <si>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</si>
  <si>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</si>
  <si>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</si>
  <si>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</si>
  <si>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</si>
  <si>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</si>
  <si>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</si>
  <si>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</si>
  <si>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</si>
  <si>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02.2020</t>
  </si>
  <si>
    <t>Раздел 6.1. Отчетная информация о ходе реализации инвестиционного проекта</t>
  </si>
  <si>
    <t>№ п/п</t>
  </si>
  <si>
    <t>Наименование инвестиционного проекта</t>
  </si>
  <si>
    <t>Идентификационный номер проекта</t>
  </si>
  <si>
    <t>Год реализации проекта</t>
  </si>
  <si>
    <t>Год ввода</t>
  </si>
  <si>
    <t>Сметная стоимость, млн.руб. (с НДС)</t>
  </si>
  <si>
    <t>Сметная стоимость, млн.руб. (без НДС)</t>
  </si>
  <si>
    <t>2021</t>
  </si>
  <si>
    <t>1945</t>
  </si>
  <si>
    <r>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t>
    </r>
    <r>
      <rPr>
        <sz val="12"/>
        <color rgb="FFFF0000"/>
        <rFont val="Calibri"/>
        <family val="2"/>
        <charset val="204"/>
      </rPr>
      <t>²</t>
    </r>
    <r>
      <rPr>
        <sz val="12"/>
        <color rgb="FFFF0000"/>
        <rFont val="Times New Roman"/>
        <family val="1"/>
        <charset val="204"/>
      </rPr>
      <t>, протяженностью 0,060 км, на кабельную линию марки АВВГ (4х95) мм</t>
    </r>
    <r>
      <rPr>
        <sz val="12"/>
        <color rgb="FFFF0000"/>
        <rFont val="Calibri"/>
        <family val="2"/>
        <charset val="204"/>
      </rPr>
      <t>²</t>
    </r>
    <r>
      <rPr>
        <sz val="12"/>
        <color rgb="FFFF0000"/>
        <rFont val="Times New Roman"/>
        <family val="1"/>
        <charset val="204"/>
      </rPr>
      <t>, протяженностью 0,060 км</t>
    </r>
  </si>
  <si>
    <r>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t>
    </r>
    <r>
      <rPr>
        <sz val="12"/>
        <color rgb="FFCC99FF"/>
        <rFont val="Calibri"/>
        <family val="2"/>
        <charset val="204"/>
      </rPr>
      <t>²</t>
    </r>
    <r>
      <rPr>
        <sz val="12"/>
        <color rgb="FFCC99FF"/>
        <rFont val="Times New Roman"/>
        <family val="1"/>
        <charset val="204"/>
      </rPr>
      <t>, протяженностью 0,080 км, на кабельные линии марки АВВГнг (А)-LS (4х150) мм</t>
    </r>
    <r>
      <rPr>
        <sz val="12"/>
        <color rgb="FFCC99FF"/>
        <rFont val="Calibri"/>
        <family val="2"/>
        <charset val="204"/>
      </rPr>
      <t>²</t>
    </r>
    <r>
      <rPr>
        <sz val="12"/>
        <color rgb="FFCC99FF"/>
        <rFont val="Times New Roman"/>
        <family val="1"/>
        <charset val="204"/>
      </rPr>
      <t>, протяженностью 0,080 км</t>
    </r>
  </si>
  <si>
    <t>2022</t>
  </si>
  <si>
    <t>1958</t>
  </si>
  <si>
    <r>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t>
    </r>
    <r>
      <rPr>
        <sz val="12"/>
        <color rgb="FFCC99FF"/>
        <rFont val="Calibri"/>
        <family val="2"/>
        <charset val="204"/>
      </rPr>
      <t>², протяженностью 0,030 км, на кабельную линию марки АВВГ (4х95) мм²</t>
    </r>
    <r>
      <rPr>
        <sz val="12"/>
        <color rgb="FFCC99FF"/>
        <rFont val="Times New Roman"/>
        <family val="1"/>
        <charset val="204"/>
      </rPr>
      <t>, протяженностью 0,030 км; б) замена провода ВЛ-0,4 кВ марки А-25, протяженностью 0,220 км, на самонесущий провод марки СИП-4 (4х70) мм</t>
    </r>
    <r>
      <rPr>
        <sz val="12"/>
        <color rgb="FFCC99FF"/>
        <rFont val="Calibri"/>
        <family val="2"/>
        <charset val="204"/>
      </rPr>
      <t>²</t>
    </r>
    <r>
      <rPr>
        <sz val="12"/>
        <color rgb="FFCC99FF"/>
        <rFont val="Times New Roman"/>
        <family val="1"/>
        <charset val="204"/>
      </rPr>
      <t>, протяженностью 0,220 км; в) замена кабельного ввода в многоквартирный жилой дом по ул. 60 лет Октября, 69 марки АСБ (4х25) мм</t>
    </r>
    <r>
      <rPr>
        <sz val="12"/>
        <color rgb="FFCC99FF"/>
        <rFont val="Calibri"/>
        <family val="2"/>
        <charset val="204"/>
      </rPr>
      <t>²</t>
    </r>
    <r>
      <rPr>
        <sz val="12"/>
        <color rgb="FFCC99FF"/>
        <rFont val="Times New Roman"/>
        <family val="1"/>
        <charset val="204"/>
      </rPr>
      <t>, протяженностью 0,030 км, на кабельный ввод марки АВВГ (4х50) мм</t>
    </r>
    <r>
      <rPr>
        <sz val="12"/>
        <color rgb="FFCC99FF"/>
        <rFont val="Calibri"/>
        <family val="2"/>
        <charset val="204"/>
      </rPr>
      <t>²</t>
    </r>
    <r>
      <rPr>
        <sz val="12"/>
        <color rgb="FFCC99FF"/>
        <rFont val="Times New Roman"/>
        <family val="1"/>
        <charset val="204"/>
      </rPr>
      <t>,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r>
  </si>
  <si>
    <r>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t>
    </r>
    <r>
      <rPr>
        <sz val="12"/>
        <color theme="9" tint="-0.249977111117893"/>
        <rFont val="Calibri"/>
        <family val="2"/>
        <charset val="204"/>
      </rPr>
      <t xml:space="preserve">², </t>
    </r>
    <r>
      <rPr>
        <sz val="12"/>
        <color theme="9" tint="-0.249977111117893"/>
        <rFont val="Times New Roman"/>
        <family val="1"/>
        <charset val="204"/>
      </rPr>
      <t xml:space="preserve"> протяженностью 0,250 км, на кабельную линию марки ААБлУ (3х240) мм</t>
    </r>
    <r>
      <rPr>
        <sz val="12"/>
        <color theme="9" tint="-0.249977111117893"/>
        <rFont val="Calibri"/>
        <family val="2"/>
        <charset val="204"/>
      </rPr>
      <t>²</t>
    </r>
    <r>
      <rPr>
        <sz val="12"/>
        <color theme="9" tint="-0.249977111117893"/>
        <rFont val="Times New Roman"/>
        <family val="1"/>
        <charset val="204"/>
      </rPr>
      <t>, протяженностью 0,250 км</t>
    </r>
  </si>
  <si>
    <t>2023</t>
  </si>
  <si>
    <t>1961</t>
  </si>
  <si>
    <r>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t>
    </r>
    <r>
      <rPr>
        <sz val="12"/>
        <color theme="9" tint="-0.249977111117893"/>
        <rFont val="Calibri"/>
        <family val="2"/>
        <charset val="204"/>
      </rPr>
      <t>²</t>
    </r>
    <r>
      <rPr>
        <sz val="12"/>
        <color theme="9" tint="-0.249977111117893"/>
        <rFont val="Times New Roman"/>
        <family val="1"/>
        <charset val="204"/>
      </rPr>
      <t>, протяженностью 0,467 км, на самонесущий провод марки СИП-3 (1х95) мм</t>
    </r>
    <r>
      <rPr>
        <sz val="12"/>
        <color theme="9" tint="-0.249977111117893"/>
        <rFont val="Calibri"/>
        <family val="2"/>
        <charset val="204"/>
      </rPr>
      <t>²</t>
    </r>
    <r>
      <rPr>
        <sz val="12"/>
        <color theme="9" tint="-0.249977111117893"/>
        <rFont val="Times New Roman"/>
        <family val="1"/>
        <charset val="204"/>
      </rPr>
      <t>, протяженностью 0,467 км</t>
    </r>
  </si>
  <si>
    <t>1991</t>
  </si>
  <si>
    <t>1999</t>
  </si>
  <si>
    <r>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t>
    </r>
    <r>
      <rPr>
        <sz val="12"/>
        <color rgb="FF00B0F0"/>
        <rFont val="Calibri"/>
        <family val="2"/>
        <charset val="204"/>
      </rPr>
      <t>²</t>
    </r>
    <r>
      <rPr>
        <sz val="12"/>
        <color rgb="FF00B0F0"/>
        <rFont val="Times New Roman"/>
        <family val="1"/>
        <charset val="204"/>
      </rPr>
      <t>, протяженностью 2х0,150 км, на две кабельные линии марки АВВГнг (А)-LS (4х150) мм</t>
    </r>
    <r>
      <rPr>
        <sz val="12"/>
        <color rgb="FF00B0F0"/>
        <rFont val="Calibri"/>
        <family val="2"/>
        <charset val="204"/>
      </rPr>
      <t>²</t>
    </r>
    <r>
      <rPr>
        <sz val="12"/>
        <color rgb="FF00B0F0"/>
        <rFont val="Times New Roman"/>
        <family val="1"/>
        <charset val="204"/>
      </rPr>
      <t>, протяженностью 2х0,150 км</t>
    </r>
  </si>
  <si>
    <t>2024</t>
  </si>
  <si>
    <t>1963</t>
  </si>
  <si>
    <t>2025</t>
  </si>
  <si>
    <t>1960</t>
  </si>
  <si>
    <t>До реализации мероприятий ИП</t>
  </si>
  <si>
    <t>После реализации мероприятий ИП</t>
  </si>
  <si>
    <t>мощность силовых трансформаторов, кВА (до реализации ИП)</t>
  </si>
  <si>
    <t>Количество ячеек КСО с ВМГ, либо с ВВ, шт</t>
  </si>
  <si>
    <t>Количество ячеек КСО с ВН, шт</t>
  </si>
  <si>
    <t>Панель марки ЩО, шт</t>
  </si>
  <si>
    <t>мощность силовых трансформаторов, кВА (после реализации ИП)</t>
  </si>
  <si>
    <t>Количество ячеек КСО с ВВ, шт</t>
  </si>
  <si>
    <t>Панель марки ЩО-70, шт</t>
  </si>
  <si>
    <t>ИТОГО</t>
  </si>
  <si>
    <t>ВСЕГО, км</t>
  </si>
  <si>
    <t>ВЛ-0,4 кВ, км</t>
  </si>
  <si>
    <t>ВЛ 6-10 кВ, км</t>
  </si>
  <si>
    <t>КЛ 0,4 кВ, км</t>
  </si>
  <si>
    <t>КЛ 6-10 кВ, км</t>
  </si>
  <si>
    <t>Опоры деревянные, шт</t>
  </si>
  <si>
    <t>Опоры железобетонные, шт</t>
  </si>
  <si>
    <t>8.9</t>
  </si>
  <si>
    <t>8.10</t>
  </si>
  <si>
    <t>8.11</t>
  </si>
  <si>
    <t>Износ сетей</t>
  </si>
  <si>
    <t>р. 4: А - 110А; В - 103А; С - 112 А</t>
  </si>
  <si>
    <t>КЛ марки ААБШВ (3х70+1х35) длинной 0,180 км</t>
  </si>
  <si>
    <t>КЛ 0,4 кВ ул. Бебеля, 61А от ТП 703</t>
  </si>
  <si>
    <t>Год раскрытия информации: 2021 год</t>
  </si>
  <si>
    <t>смета</t>
  </si>
  <si>
    <t>L_СТР12108КЛ</t>
  </si>
  <si>
    <t>ЭL_СТР12108КЛ</t>
  </si>
  <si>
    <r>
      <t xml:space="preserve">Год раскрытия информации: </t>
    </r>
    <r>
      <rPr>
        <u/>
        <sz val="12"/>
        <rFont val="Times New Roman"/>
        <family val="1"/>
        <charset val="204"/>
      </rPr>
      <t>2020</t>
    </r>
    <r>
      <rPr>
        <sz val="11"/>
        <color theme="1"/>
        <rFont val="Calibri"/>
        <family val="2"/>
        <charset val="204"/>
        <scheme val="minor"/>
      </rPr>
      <t xml:space="preserve">  год</t>
    </r>
  </si>
  <si>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</si>
  <si>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Разработка проектно-сметной документации по мероприятию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</si>
  <si>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в следующем объеме: прокладка четырех кабельных линий марки ААБ2л (3х240) мм², протяженностью 4х1,68 км.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</si>
</sst>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0000"/>
    <numFmt numFmtId="171" formatCode="#,##0.000"/>
    <numFmt numFmtId="172" formatCode="0.0%"/>
    <numFmt numFmtId="173" formatCode="0.000%"/>
    <numFmt numFmtId="174" formatCode="0.0"/>
    <numFmt numFmtId="175" formatCode="0.00000000"/>
    <numFmt numFmtId="176" formatCode="0.000000"/>
    <numFmt numFmtId="177" formatCode="0.0000"/>
    <numFmt numFmtId="178" formatCode="#,##0.000000000"/>
    <numFmt numFmtId="179" formatCode="#,##0.0000000"/>
  </numFmts>
  <fonts count="11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
      <b/>
      <sz val="8"/>
      <color indexed="81"/>
      <name val="Tahoma"/>
      <family val="2"/>
      <charset val="204"/>
    </font>
    <font>
      <sz val="8"/>
      <color indexed="81"/>
      <name val="Tahoma"/>
      <family val="2"/>
      <charset val="204"/>
    </font>
    <font>
      <sz val="10"/>
      <color theme="1"/>
      <name val="Times New Roman"/>
      <family val="1"/>
      <charset val="204"/>
    </font>
    <font>
      <sz val="12"/>
      <color rgb="FFFF0000"/>
      <name val="Times New Roman"/>
      <family val="1"/>
      <charset val="204"/>
    </font>
    <font>
      <sz val="12"/>
      <color rgb="FFFF0000"/>
      <name val="Calibri"/>
      <family val="2"/>
      <charset val="204"/>
    </font>
    <font>
      <u/>
      <sz val="12"/>
      <color theme="1"/>
      <name val="Times New Roman"/>
      <family val="1"/>
      <charset val="204"/>
    </font>
    <font>
      <sz val="12"/>
      <color rgb="FF000000"/>
      <name val="Calibri"/>
      <family val="2"/>
      <charset val="204"/>
    </font>
    <font>
      <sz val="12"/>
      <color theme="0" tint="-0.499984740745262"/>
      <name val="Times New Roman"/>
      <family val="1"/>
      <charset val="204"/>
    </font>
    <font>
      <u/>
      <sz val="11"/>
      <color theme="10"/>
      <name val="Calibri"/>
      <family val="2"/>
      <scheme val="minor"/>
    </font>
    <font>
      <sz val="11"/>
      <name val="Calibri"/>
      <family val="2"/>
      <charset val="204"/>
      <scheme val="minor"/>
    </font>
    <font>
      <sz val="11"/>
      <name val="Times New Roman"/>
      <family val="2"/>
      <charset val="204"/>
    </font>
    <font>
      <u/>
      <sz val="11"/>
      <name val="Calibri"/>
      <family val="2"/>
      <charset val="204"/>
      <scheme val="minor"/>
    </font>
    <font>
      <b/>
      <sz val="12"/>
      <name val="Calibri"/>
      <family val="2"/>
      <charset val="204"/>
      <scheme val="minor"/>
    </font>
    <font>
      <b/>
      <sz val="14"/>
      <name val="Calibri"/>
      <family val="2"/>
      <charset val="204"/>
      <scheme val="minor"/>
    </font>
    <font>
      <sz val="20"/>
      <name val="Times New Roman"/>
      <family val="1"/>
      <charset val="204"/>
    </font>
    <font>
      <b/>
      <sz val="16"/>
      <name val="Times New Roman"/>
      <family val="1"/>
      <charset val="204"/>
    </font>
    <font>
      <sz val="12"/>
      <color rgb="FFCC99FF"/>
      <name val="Times New Roman"/>
      <family val="1"/>
      <charset val="204"/>
    </font>
    <font>
      <sz val="14"/>
      <color rgb="FFCC99FF"/>
      <name val="Times New Roman"/>
      <family val="1"/>
      <charset val="204"/>
    </font>
    <font>
      <sz val="12"/>
      <color rgb="FFCC99FF"/>
      <name val="Calibri"/>
      <family val="2"/>
      <charset val="204"/>
    </font>
    <font>
      <sz val="16"/>
      <name val="Times New Roman"/>
      <family val="1"/>
      <charset val="204"/>
    </font>
    <font>
      <sz val="12"/>
      <color theme="9" tint="-0.249977111117893"/>
      <name val="Times New Roman"/>
      <family val="1"/>
      <charset val="204"/>
    </font>
    <font>
      <sz val="12"/>
      <color theme="9" tint="-0.249977111117893"/>
      <name val="Calibri"/>
      <family val="2"/>
      <charset val="204"/>
    </font>
    <font>
      <sz val="14"/>
      <color theme="9" tint="-0.249977111117893"/>
      <name val="Times New Roman"/>
      <family val="1"/>
      <charset val="204"/>
    </font>
    <font>
      <sz val="12"/>
      <color rgb="FF00B0F0"/>
      <name val="Times New Roman"/>
      <family val="1"/>
      <charset val="204"/>
    </font>
    <font>
      <sz val="12"/>
      <color rgb="FF00B0F0"/>
      <name val="Calibri"/>
      <family val="2"/>
      <charset val="204"/>
    </font>
    <font>
      <sz val="14"/>
      <color rgb="FF00B0F0"/>
      <name val="Times New Roman"/>
      <family val="1"/>
      <charset val="204"/>
    </font>
    <font>
      <sz val="12"/>
      <color rgb="FF0070C0"/>
      <name val="Times New Roman"/>
      <family val="1"/>
      <charset val="204"/>
    </font>
    <font>
      <sz val="14"/>
      <color rgb="FF0070C0"/>
      <name val="Times New Roman"/>
      <family val="1"/>
      <charset val="204"/>
    </font>
    <font>
      <sz val="16"/>
      <color rgb="FFFF0000"/>
      <name val="Times New Roman"/>
      <family val="1"/>
      <charset val="204"/>
    </font>
    <font>
      <sz val="16"/>
      <color rgb="FFCC99FF"/>
      <name val="Times New Roman"/>
      <family val="1"/>
      <charset val="204"/>
    </font>
    <font>
      <sz val="16"/>
      <color rgb="FF00B0F0"/>
      <name val="Times New Roman"/>
      <family val="1"/>
      <charset val="204"/>
    </font>
    <font>
      <b/>
      <sz val="16"/>
      <color rgb="FF00B0F0"/>
      <name val="Times New Roman"/>
      <family val="1"/>
      <charset val="204"/>
    </font>
    <font>
      <sz val="16"/>
      <color rgb="FF0070C0"/>
      <name val="Times New Roman"/>
      <family val="1"/>
      <charset val="204"/>
    </font>
    <font>
      <b/>
      <sz val="16"/>
      <color rgb="FFFF0000"/>
      <name val="Times New Roman"/>
      <family val="1"/>
      <charset val="204"/>
    </font>
    <font>
      <b/>
      <sz val="16"/>
      <color rgb="FFCC99FF"/>
      <name val="Times New Roman"/>
      <family val="1"/>
      <charset val="204"/>
    </font>
    <font>
      <sz val="16"/>
      <color theme="9" tint="-0.249977111117893"/>
      <name val="Times New Roman"/>
      <family val="1"/>
      <charset val="204"/>
    </font>
    <font>
      <b/>
      <sz val="16"/>
      <color theme="9" tint="-0.249977111117893"/>
      <name val="Times New Roman"/>
      <family val="1"/>
      <charset val="204"/>
    </font>
    <font>
      <b/>
      <sz val="16"/>
      <color rgb="FF0070C0"/>
      <name val="Times New Roman"/>
      <family val="1"/>
      <charset val="204"/>
    </font>
    <font>
      <sz val="14"/>
      <color theme="4" tint="-0.499984740745262"/>
      <name val="Times New Roman"/>
      <family val="1"/>
      <charset val="204"/>
    </font>
    <font>
      <sz val="12"/>
      <color theme="4" tint="-0.499984740745262"/>
      <name val="Times New Roman"/>
      <family val="1"/>
      <charset val="204"/>
    </font>
    <font>
      <sz val="12"/>
      <color theme="8" tint="-0.499984740745262"/>
      <name val="Times New Roman"/>
      <family val="1"/>
      <charset val="204"/>
    </font>
    <font>
      <b/>
      <sz val="11"/>
      <name val="Calibri"/>
      <family val="2"/>
      <charset val="204"/>
      <scheme val="minor"/>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theme="5"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0" fontId="82" fillId="0" borderId="0" applyNumberFormat="0" applyFill="0" applyBorder="0" applyAlignment="0" applyProtection="0"/>
  </cellStyleXfs>
  <cellXfs count="134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6" xfId="50" applyFont="1" applyFill="1" applyBorder="1" applyAlignment="1">
      <alignment horizontal="center"/>
    </xf>
    <xf numFmtId="0" fontId="57" fillId="0" borderId="26" xfId="50" applyFont="1" applyBorder="1" applyAlignment="1">
      <alignment vertical="center"/>
    </xf>
    <xf numFmtId="0" fontId="57" fillId="0" borderId="27" xfId="50" applyFont="1" applyBorder="1" applyAlignment="1">
      <alignment vertical="center"/>
    </xf>
    <xf numFmtId="0" fontId="57" fillId="0" borderId="1" xfId="50" applyFont="1" applyFill="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Fill="1" applyBorder="1" applyAlignment="1">
      <alignment horizontal="center"/>
    </xf>
    <xf numFmtId="0" fontId="55" fillId="0" borderId="30"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7" fillId="0" borderId="26" xfId="50" applyFont="1" applyFill="1" applyBorder="1" applyAlignment="1">
      <alignment horizontal="center" vertical="center"/>
    </xf>
    <xf numFmtId="0" fontId="55" fillId="0" borderId="1"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 xfId="50" applyFont="1" applyFill="1" applyBorder="1" applyAlignment="1">
      <alignment horizontal="center" vertical="center"/>
    </xf>
    <xf numFmtId="0" fontId="55" fillId="0" borderId="26" xfId="50" applyFont="1" applyFill="1" applyBorder="1" applyAlignment="1">
      <alignment horizontal="center" vertical="center"/>
    </xf>
    <xf numFmtId="0" fontId="55" fillId="0" borderId="2"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49" fontId="0" fillId="32" borderId="10" xfId="1" applyNumberFormat="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9" fillId="0" borderId="0" xfId="0" applyFont="1" applyAlignment="1">
      <alignment vertical="center"/>
    </xf>
    <xf numFmtId="0" fontId="70" fillId="0" borderId="0" xfId="0" applyFont="1" applyFill="1" applyAlignment="1">
      <alignment horizontal="center" vertical="center"/>
    </xf>
    <xf numFmtId="0" fontId="70" fillId="0" borderId="0" xfId="1" applyFont="1" applyAlignment="1">
      <alignment vertical="center"/>
    </xf>
    <xf numFmtId="0" fontId="69" fillId="0" borderId="0" xfId="1" applyFont="1" applyAlignment="1">
      <alignment vertical="center"/>
    </xf>
    <xf numFmtId="0" fontId="70" fillId="0" borderId="0" xfId="0" applyFont="1" applyFill="1" applyAlignment="1">
      <alignment vertical="center"/>
    </xf>
    <xf numFmtId="0" fontId="71" fillId="0" borderId="0" xfId="0" applyFont="1" applyFill="1" applyAlignment="1">
      <alignment vertical="center"/>
    </xf>
    <xf numFmtId="0" fontId="69" fillId="0" borderId="0" xfId="0" applyFont="1" applyFill="1" applyAlignment="1">
      <alignment vertical="center"/>
    </xf>
    <xf numFmtId="0" fontId="69" fillId="0" borderId="1" xfId="0" applyFont="1" applyFill="1" applyBorder="1" applyAlignment="1">
      <alignment horizontal="center" vertical="center" textRotation="90" wrapText="1"/>
    </xf>
    <xf numFmtId="49" fontId="69" fillId="0" borderId="1" xfId="0" applyNumberFormat="1" applyFont="1" applyFill="1" applyBorder="1" applyAlignment="1">
      <alignment horizontal="center" vertical="center" wrapText="1"/>
    </xf>
    <xf numFmtId="168" fontId="72" fillId="25" borderId="1" xfId="0" applyNumberFormat="1" applyFont="1" applyFill="1" applyBorder="1" applyAlignment="1">
      <alignment horizontal="center" vertical="center"/>
    </xf>
    <xf numFmtId="2" fontId="69" fillId="0" borderId="1" xfId="0" applyNumberFormat="1" applyFont="1" applyFill="1" applyBorder="1" applyAlignment="1">
      <alignment horizontal="center" vertical="center"/>
    </xf>
    <xf numFmtId="168" fontId="69" fillId="26" borderId="1" xfId="0" applyNumberFormat="1" applyFont="1" applyFill="1" applyBorder="1" applyAlignment="1">
      <alignment horizontal="center" vertical="center"/>
    </xf>
    <xf numFmtId="168" fontId="72" fillId="27" borderId="1" xfId="0" applyNumberFormat="1" applyFont="1" applyFill="1" applyBorder="1" applyAlignment="1">
      <alignment horizontal="center" vertical="center"/>
    </xf>
    <xf numFmtId="168" fontId="69" fillId="28" borderId="1" xfId="0" applyNumberFormat="1" applyFont="1" applyFill="1" applyBorder="1" applyAlignment="1">
      <alignment horizontal="center" vertical="center"/>
    </xf>
    <xf numFmtId="0" fontId="69" fillId="0" borderId="1" xfId="0" applyFont="1" applyFill="1" applyBorder="1" applyAlignment="1">
      <alignment horizontal="center" vertical="center"/>
    </xf>
    <xf numFmtId="2" fontId="72" fillId="25" borderId="1" xfId="0" applyNumberFormat="1" applyFont="1" applyFill="1" applyBorder="1" applyAlignment="1">
      <alignment horizontal="center" vertical="center"/>
    </xf>
    <xf numFmtId="168" fontId="72" fillId="29" borderId="1" xfId="0" applyNumberFormat="1" applyFont="1" applyFill="1" applyBorder="1" applyAlignment="1">
      <alignment horizontal="center" vertical="center"/>
    </xf>
    <xf numFmtId="0" fontId="72" fillId="0" borderId="10" xfId="0" applyFont="1" applyFill="1" applyBorder="1" applyAlignment="1">
      <alignment horizontal="center" vertical="center"/>
    </xf>
    <xf numFmtId="0" fontId="72" fillId="30" borderId="10" xfId="0" applyFont="1" applyFill="1" applyBorder="1" applyAlignment="1">
      <alignment horizontal="center" vertical="center"/>
    </xf>
    <xf numFmtId="0" fontId="72" fillId="32" borderId="1" xfId="0" applyFont="1" applyFill="1" applyBorder="1" applyAlignment="1">
      <alignment horizontal="center" vertical="center"/>
    </xf>
    <xf numFmtId="0" fontId="72" fillId="31" borderId="1" xfId="0" applyFont="1" applyFill="1" applyBorder="1" applyAlignment="1">
      <alignment horizontal="center" vertical="center"/>
    </xf>
    <xf numFmtId="0" fontId="72" fillId="32" borderId="10" xfId="0" applyFont="1" applyFill="1" applyBorder="1" applyAlignment="1">
      <alignment horizontal="center" vertical="center"/>
    </xf>
    <xf numFmtId="0" fontId="72" fillId="32" borderId="6" xfId="0" applyFont="1" applyFill="1" applyBorder="1" applyAlignment="1">
      <alignment horizontal="center" vertical="center"/>
    </xf>
    <xf numFmtId="0" fontId="72" fillId="32" borderId="2" xfId="0" applyFont="1" applyFill="1" applyBorder="1" applyAlignment="1">
      <alignment horizontal="center" vertical="center"/>
    </xf>
    <xf numFmtId="0" fontId="69" fillId="0" borderId="10" xfId="0" applyFont="1" applyFill="1" applyBorder="1" applyAlignment="1">
      <alignment horizontal="center" vertical="center"/>
    </xf>
    <xf numFmtId="0" fontId="69" fillId="0" borderId="23" xfId="0" applyFont="1" applyFill="1" applyBorder="1" applyAlignment="1">
      <alignment vertical="center"/>
    </xf>
    <xf numFmtId="0" fontId="69" fillId="0" borderId="0" xfId="0" applyFont="1" applyFill="1" applyBorder="1" applyAlignment="1">
      <alignment vertical="center"/>
    </xf>
    <xf numFmtId="0" fontId="69" fillId="0" borderId="0" xfId="0" applyFont="1" applyBorder="1" applyAlignment="1">
      <alignment vertical="center"/>
    </xf>
    <xf numFmtId="170" fontId="3" fillId="0" borderId="1" xfId="1" applyNumberFormat="1" applyBorder="1" applyAlignment="1">
      <alignment horizontal="left" vertical="center"/>
    </xf>
    <xf numFmtId="0" fontId="11" fillId="0" borderId="1" xfId="62" applyFont="1" applyBorder="1" applyAlignment="1">
      <alignment horizontal="center"/>
    </xf>
    <xf numFmtId="0" fontId="43" fillId="0" borderId="1" xfId="62" applyFont="1" applyBorder="1" applyAlignment="1">
      <alignment horizontal="center" vertical="top"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0" fillId="0" borderId="1" xfId="0" applyBorder="1" applyAlignment="1">
      <alignment horizontal="center" vertical="center" wrapText="1"/>
    </xf>
    <xf numFmtId="49" fontId="7" fillId="0" borderId="10" xfId="1" applyNumberFormat="1" applyFont="1" applyFill="1" applyBorder="1" applyAlignment="1">
      <alignment horizontal="center" vertical="center"/>
    </xf>
    <xf numFmtId="0" fontId="7" fillId="0" borderId="0" xfId="1" applyFont="1" applyFill="1" applyAlignment="1">
      <alignment horizontal="center"/>
    </xf>
    <xf numFmtId="0" fontId="7" fillId="0" borderId="0" xfId="1" applyFont="1" applyFill="1"/>
    <xf numFmtId="0" fontId="11" fillId="0" borderId="0" xfId="1" applyFont="1" applyFill="1"/>
    <xf numFmtId="0" fontId="7" fillId="0" borderId="0" xfId="1" applyFont="1" applyFill="1" applyBorder="1"/>
    <xf numFmtId="0" fontId="7" fillId="0" borderId="0" xfId="1" applyFont="1" applyFill="1" applyAlignment="1">
      <alignment horizontal="center" vertical="center"/>
    </xf>
    <xf numFmtId="0" fontId="7" fillId="0" borderId="0" xfId="1" applyFont="1" applyFill="1" applyAlignment="1">
      <alignment vertical="center"/>
    </xf>
    <xf numFmtId="0" fontId="7" fillId="0" borderId="0" xfId="1" applyFont="1" applyFill="1" applyAlignment="1">
      <alignment horizontal="center" vertical="top"/>
    </xf>
    <xf numFmtId="0" fontId="7" fillId="0" borderId="0" xfId="1" applyFont="1" applyFill="1" applyAlignment="1">
      <alignment vertical="top"/>
    </xf>
    <xf numFmtId="0" fontId="11" fillId="0" borderId="0" xfId="0" applyFont="1"/>
    <xf numFmtId="0" fontId="11" fillId="0" borderId="0" xfId="0" applyFont="1" applyFill="1" applyAlignment="1"/>
    <xf numFmtId="0" fontId="7" fillId="0" borderId="1" xfId="1" applyFont="1" applyFill="1" applyBorder="1" applyAlignment="1">
      <alignment horizontal="center" vertical="center"/>
    </xf>
    <xf numFmtId="0" fontId="7" fillId="0" borderId="1" xfId="1" applyFont="1" applyFill="1" applyBorder="1" applyAlignment="1">
      <alignment horizontal="center"/>
    </xf>
    <xf numFmtId="49" fontId="40" fillId="25" borderId="1" xfId="1" applyNumberFormat="1" applyFont="1" applyFill="1" applyBorder="1" applyAlignment="1">
      <alignment horizontal="center" vertical="center"/>
    </xf>
    <xf numFmtId="0" fontId="40" fillId="25" borderId="1" xfId="1" applyFont="1" applyFill="1" applyBorder="1" applyAlignment="1">
      <alignment horizontal="center" vertical="center" wrapText="1"/>
    </xf>
    <xf numFmtId="0" fontId="40" fillId="25" borderId="10" xfId="1" applyFont="1" applyFill="1" applyBorder="1" applyAlignment="1">
      <alignment horizontal="center" vertical="center"/>
    </xf>
    <xf numFmtId="0" fontId="40" fillId="25" borderId="0" xfId="1" applyFont="1" applyFill="1"/>
    <xf numFmtId="49" fontId="7"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0" xfId="1" applyFont="1" applyFill="1" applyBorder="1" applyAlignment="1">
      <alignment horizontal="center" vertical="center"/>
    </xf>
    <xf numFmtId="49" fontId="7" fillId="26" borderId="1" xfId="1" applyNumberFormat="1" applyFont="1" applyFill="1" applyBorder="1" applyAlignment="1">
      <alignment horizontal="center" vertical="center"/>
    </xf>
    <xf numFmtId="0" fontId="7" fillId="26" borderId="1" xfId="1" applyFont="1" applyFill="1" applyBorder="1" applyAlignment="1">
      <alignment horizontal="center" vertical="center" wrapText="1"/>
    </xf>
    <xf numFmtId="0" fontId="7" fillId="26" borderId="10" xfId="1" applyFont="1" applyFill="1" applyBorder="1" applyAlignment="1">
      <alignment horizontal="center" vertical="center"/>
    </xf>
    <xf numFmtId="0" fontId="7" fillId="26" borderId="0" xfId="1" applyFont="1" applyFill="1"/>
    <xf numFmtId="0" fontId="7" fillId="0" borderId="1" xfId="1" applyFont="1" applyFill="1" applyBorder="1" applyAlignment="1">
      <alignment horizontal="center" wrapText="1"/>
    </xf>
    <xf numFmtId="49" fontId="7" fillId="0" borderId="1" xfId="1" applyNumberFormat="1" applyFont="1" applyFill="1" applyBorder="1" applyAlignment="1">
      <alignment horizontal="center"/>
    </xf>
    <xf numFmtId="49" fontId="7" fillId="33" borderId="1" xfId="1" applyNumberFormat="1" applyFont="1" applyFill="1" applyBorder="1" applyAlignment="1">
      <alignment horizontal="center" vertical="center"/>
    </xf>
    <xf numFmtId="0" fontId="7" fillId="33" borderId="1" xfId="1" applyFont="1" applyFill="1" applyBorder="1" applyAlignment="1">
      <alignment horizontal="center" vertical="center" wrapText="1"/>
    </xf>
    <xf numFmtId="0" fontId="7" fillId="33" borderId="0" xfId="1" applyFont="1" applyFill="1"/>
    <xf numFmtId="49" fontId="7" fillId="29" borderId="1" xfId="1" applyNumberFormat="1" applyFont="1" applyFill="1" applyBorder="1" applyAlignment="1">
      <alignment horizontal="center" vertical="center"/>
    </xf>
    <xf numFmtId="0" fontId="7" fillId="29" borderId="1" xfId="1" applyFont="1" applyFill="1" applyBorder="1" applyAlignment="1">
      <alignment horizontal="center" vertical="center" wrapText="1"/>
    </xf>
    <xf numFmtId="0" fontId="7" fillId="29" borderId="0" xfId="1" applyFont="1" applyFill="1"/>
    <xf numFmtId="0" fontId="7" fillId="29" borderId="10" xfId="1" applyFont="1" applyFill="1" applyBorder="1" applyAlignment="1">
      <alignment horizontal="center"/>
    </xf>
    <xf numFmtId="49" fontId="7" fillId="28" borderId="1" xfId="1" applyNumberFormat="1" applyFont="1" applyFill="1" applyBorder="1" applyAlignment="1">
      <alignment horizontal="center" vertical="center"/>
    </xf>
    <xf numFmtId="0" fontId="7" fillId="28" borderId="1" xfId="1" applyFont="1" applyFill="1" applyBorder="1" applyAlignment="1">
      <alignment horizontal="center" vertical="center" wrapText="1"/>
    </xf>
    <xf numFmtId="0" fontId="7" fillId="28" borderId="10" xfId="1" applyFont="1" applyFill="1" applyBorder="1" applyAlignment="1">
      <alignment horizontal="center"/>
    </xf>
    <xf numFmtId="0" fontId="7" fillId="28" borderId="0" xfId="1" applyFont="1" applyFill="1"/>
    <xf numFmtId="0" fontId="7" fillId="28" borderId="10" xfId="1" applyFont="1" applyFill="1" applyBorder="1" applyAlignment="1">
      <alignment horizontal="center" vertical="center"/>
    </xf>
    <xf numFmtId="0" fontId="7" fillId="0" borderId="10" xfId="1" applyFont="1" applyFill="1" applyBorder="1" applyAlignment="1">
      <alignment horizontal="center"/>
    </xf>
    <xf numFmtId="49" fontId="7" fillId="25" borderId="1" xfId="1" applyNumberFormat="1" applyFont="1" applyFill="1" applyBorder="1" applyAlignment="1">
      <alignment horizontal="center" vertical="center"/>
    </xf>
    <xf numFmtId="0" fontId="7" fillId="25" borderId="1" xfId="1" applyFont="1" applyFill="1" applyBorder="1" applyAlignment="1">
      <alignment horizontal="center" vertical="center" wrapText="1"/>
    </xf>
    <xf numFmtId="0" fontId="7" fillId="25" borderId="10" xfId="1" applyFont="1" applyFill="1" applyBorder="1" applyAlignment="1">
      <alignment horizontal="center"/>
    </xf>
    <xf numFmtId="0" fontId="7" fillId="25" borderId="0" xfId="1" applyFont="1" applyFill="1"/>
    <xf numFmtId="0" fontId="7" fillId="25" borderId="1" xfId="1" applyFont="1" applyFill="1" applyBorder="1" applyAlignment="1">
      <alignment horizontal="center" wrapText="1"/>
    </xf>
    <xf numFmtId="0" fontId="40" fillId="0" borderId="0" xfId="1" applyFont="1" applyFill="1" applyBorder="1" applyAlignment="1">
      <alignment horizontal="center" vertical="center" wrapText="1"/>
    </xf>
    <xf numFmtId="0" fontId="7" fillId="0" borderId="0" xfId="1" applyFont="1" applyFill="1" applyBorder="1" applyAlignment="1">
      <alignment vertical="top"/>
    </xf>
    <xf numFmtId="0" fontId="11" fillId="0" borderId="0" xfId="0" applyFont="1" applyFill="1" applyAlignment="1">
      <alignment horizontal="center"/>
    </xf>
    <xf numFmtId="0" fontId="7" fillId="0" borderId="1" xfId="1" applyFont="1" applyFill="1" applyBorder="1" applyAlignment="1">
      <alignment horizontal="center" vertical="center" textRotation="90" wrapText="1"/>
    </xf>
    <xf numFmtId="171" fontId="40" fillId="25" borderId="1" xfId="1" applyNumberFormat="1" applyFont="1" applyFill="1" applyBorder="1" applyAlignment="1">
      <alignment horizontal="center" vertical="center"/>
    </xf>
    <xf numFmtId="171" fontId="7" fillId="0" borderId="1" xfId="1" applyNumberFormat="1" applyFont="1" applyFill="1" applyBorder="1" applyAlignment="1">
      <alignment horizontal="center" vertical="center"/>
    </xf>
    <xf numFmtId="171" fontId="7" fillId="26" borderId="1" xfId="1" applyNumberFormat="1" applyFont="1" applyFill="1" applyBorder="1" applyAlignment="1">
      <alignment horizontal="center" vertical="center"/>
    </xf>
    <xf numFmtId="0" fontId="7" fillId="33" borderId="10" xfId="1" applyFont="1" applyFill="1" applyBorder="1" applyAlignment="1">
      <alignment horizontal="center"/>
    </xf>
    <xf numFmtId="171" fontId="7" fillId="33" borderId="1" xfId="1" applyNumberFormat="1" applyFont="1" applyFill="1" applyBorder="1" applyAlignment="1">
      <alignment horizontal="center"/>
    </xf>
    <xf numFmtId="171" fontId="7" fillId="29" borderId="1" xfId="1" applyNumberFormat="1" applyFont="1" applyFill="1" applyBorder="1" applyAlignment="1">
      <alignment horizontal="center"/>
    </xf>
    <xf numFmtId="171" fontId="7" fillId="28" borderId="1" xfId="1" applyNumberFormat="1" applyFont="1" applyFill="1" applyBorder="1" applyAlignment="1">
      <alignment horizontal="center"/>
    </xf>
    <xf numFmtId="0" fontId="7" fillId="26" borderId="10" xfId="1" applyFont="1" applyFill="1" applyBorder="1" applyAlignment="1">
      <alignment horizontal="center"/>
    </xf>
    <xf numFmtId="171" fontId="7" fillId="26" borderId="1" xfId="1" applyNumberFormat="1" applyFont="1" applyFill="1" applyBorder="1" applyAlignment="1">
      <alignment horizontal="center"/>
    </xf>
    <xf numFmtId="171" fontId="7" fillId="25" borderId="1" xfId="1" applyNumberFormat="1" applyFont="1" applyFill="1" applyBorder="1" applyAlignment="1">
      <alignment horizontal="center"/>
    </xf>
    <xf numFmtId="0" fontId="11" fillId="0" borderId="10" xfId="0" applyFont="1" applyFill="1" applyBorder="1" applyAlignment="1">
      <alignment horizontal="justify" vertical="center" wrapText="1"/>
    </xf>
    <xf numFmtId="171" fontId="11" fillId="0" borderId="10" xfId="1" applyNumberFormat="1" applyFont="1" applyFill="1" applyBorder="1" applyAlignment="1">
      <alignment horizontal="center" vertical="center"/>
    </xf>
    <xf numFmtId="171" fontId="0" fillId="0" borderId="10" xfId="1" applyNumberFormat="1" applyFont="1" applyFill="1" applyBorder="1" applyAlignment="1">
      <alignment horizontal="center" vertical="center"/>
    </xf>
    <xf numFmtId="171" fontId="7" fillId="0" borderId="10" xfId="1" applyNumberFormat="1" applyFont="1" applyFill="1" applyBorder="1" applyAlignment="1">
      <alignment horizontal="center" vertical="center"/>
    </xf>
    <xf numFmtId="0" fontId="7" fillId="0" borderId="0" xfId="1" applyFont="1" applyFill="1" applyBorder="1" applyAlignment="1">
      <alignment vertical="center"/>
    </xf>
    <xf numFmtId="0" fontId="11" fillId="0" borderId="1" xfId="0" applyFont="1" applyFill="1" applyBorder="1" applyAlignment="1">
      <alignment horizontal="justify" vertical="center" wrapText="1"/>
    </xf>
    <xf numFmtId="0" fontId="7" fillId="25" borderId="10" xfId="1" applyFont="1" applyFill="1" applyBorder="1" applyAlignment="1">
      <alignment horizontal="center" vertical="center"/>
    </xf>
    <xf numFmtId="0" fontId="7" fillId="25" borderId="1" xfId="1" applyFont="1" applyFill="1" applyBorder="1" applyAlignment="1">
      <alignment horizontal="center" vertical="center"/>
    </xf>
    <xf numFmtId="0" fontId="46" fillId="0" borderId="0" xfId="0" applyFont="1"/>
    <xf numFmtId="0" fontId="77" fillId="0" borderId="10" xfId="1" applyFont="1" applyFill="1" applyBorder="1" applyAlignment="1">
      <alignment horizontal="center" vertical="center"/>
    </xf>
    <xf numFmtId="0" fontId="77" fillId="0" borderId="1" xfId="0" applyFont="1" applyFill="1" applyBorder="1" applyAlignment="1">
      <alignment horizontal="left" vertical="center" wrapText="1"/>
    </xf>
    <xf numFmtId="171" fontId="77" fillId="0" borderId="10" xfId="1" applyNumberFormat="1" applyFont="1" applyFill="1" applyBorder="1" applyAlignment="1">
      <alignment horizontal="center" vertical="center"/>
    </xf>
    <xf numFmtId="171" fontId="69" fillId="0" borderId="10" xfId="1" applyNumberFormat="1" applyFont="1" applyFill="1" applyBorder="1" applyAlignment="1">
      <alignment horizontal="center" vertical="center"/>
    </xf>
    <xf numFmtId="0" fontId="77" fillId="0" borderId="0" xfId="1" applyFont="1" applyFill="1" applyBorder="1" applyAlignment="1">
      <alignment vertical="center"/>
    </xf>
    <xf numFmtId="0" fontId="7" fillId="24" borderId="0" xfId="1" applyFont="1" applyFill="1"/>
    <xf numFmtId="0" fontId="40" fillId="24" borderId="0" xfId="1" applyFont="1" applyFill="1" applyBorder="1" applyAlignment="1">
      <alignment horizontal="center" vertical="center" wrapText="1"/>
    </xf>
    <xf numFmtId="0" fontId="7" fillId="24" borderId="0" xfId="1" applyFont="1" applyFill="1" applyBorder="1"/>
    <xf numFmtId="0" fontId="7" fillId="24" borderId="0" xfId="1" applyFont="1" applyFill="1" applyAlignment="1">
      <alignment horizontal="center" vertical="center"/>
    </xf>
    <xf numFmtId="0" fontId="7" fillId="24" borderId="1" xfId="1" applyFont="1" applyFill="1" applyBorder="1" applyAlignment="1">
      <alignment horizontal="center" vertical="center" textRotation="90" wrapText="1"/>
    </xf>
    <xf numFmtId="49" fontId="7" fillId="24" borderId="1" xfId="1" applyNumberFormat="1" applyFont="1" applyFill="1" applyBorder="1" applyAlignment="1">
      <alignment horizontal="center"/>
    </xf>
    <xf numFmtId="171" fontId="40"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xf>
    <xf numFmtId="0" fontId="7" fillId="24" borderId="10" xfId="1" applyFont="1" applyFill="1" applyBorder="1" applyAlignment="1">
      <alignment horizontal="center"/>
    </xf>
    <xf numFmtId="171" fontId="11" fillId="24" borderId="10" xfId="1" applyNumberFormat="1" applyFont="1" applyFill="1" applyBorder="1" applyAlignment="1">
      <alignment horizontal="center" vertical="center"/>
    </xf>
    <xf numFmtId="171" fontId="77" fillId="24" borderId="10" xfId="1" applyNumberFormat="1" applyFont="1" applyFill="1" applyBorder="1" applyAlignment="1">
      <alignment horizontal="center" vertical="center"/>
    </xf>
    <xf numFmtId="2" fontId="69" fillId="0" borderId="1" xfId="1" applyNumberFormat="1" applyFont="1" applyBorder="1" applyAlignment="1">
      <alignment horizontal="center" vertical="center"/>
    </xf>
    <xf numFmtId="2" fontId="69" fillId="0" borderId="1" xfId="1" applyNumberFormat="1" applyFont="1" applyBorder="1" applyAlignment="1">
      <alignment horizontal="left" vertical="center" wrapText="1"/>
    </xf>
    <xf numFmtId="1" fontId="69" fillId="0" borderId="1" xfId="0" applyNumberFormat="1" applyFont="1" applyFill="1" applyBorder="1" applyAlignment="1">
      <alignment horizontal="center" vertical="center"/>
    </xf>
    <xf numFmtId="49" fontId="69" fillId="0" borderId="10" xfId="0" applyNumberFormat="1" applyFont="1" applyFill="1" applyBorder="1" applyAlignment="1">
      <alignment horizontal="center" vertical="center"/>
    </xf>
    <xf numFmtId="168" fontId="69" fillId="0" borderId="1" xfId="0" applyNumberFormat="1" applyFont="1" applyFill="1" applyBorder="1" applyAlignment="1">
      <alignment horizontal="center" vertical="center"/>
    </xf>
    <xf numFmtId="49" fontId="69" fillId="0" borderId="1" xfId="0" applyNumberFormat="1" applyFont="1" applyFill="1" applyBorder="1" applyAlignment="1">
      <alignment horizontal="center" vertical="center"/>
    </xf>
    <xf numFmtId="168" fontId="69" fillId="0" borderId="10" xfId="0" applyNumberFormat="1" applyFont="1" applyFill="1" applyBorder="1" applyAlignment="1">
      <alignment horizontal="center" vertical="center"/>
    </xf>
    <xf numFmtId="1" fontId="69" fillId="0" borderId="10" xfId="0" applyNumberFormat="1" applyFont="1" applyFill="1" applyBorder="1" applyAlignment="1">
      <alignment horizontal="center" vertical="center"/>
    </xf>
    <xf numFmtId="168" fontId="72" fillId="0" borderId="1" xfId="0" applyNumberFormat="1" applyFont="1" applyFill="1" applyBorder="1" applyAlignment="1">
      <alignment horizontal="center" vertical="center"/>
    </xf>
    <xf numFmtId="0" fontId="69" fillId="0" borderId="10" xfId="0" applyFont="1" applyBorder="1" applyAlignment="1">
      <alignment horizontal="center" vertical="center" wrapText="1"/>
    </xf>
    <xf numFmtId="0" fontId="69" fillId="32" borderId="0" xfId="0" applyFont="1" applyFill="1" applyBorder="1" applyAlignment="1">
      <alignment vertical="center"/>
    </xf>
    <xf numFmtId="0" fontId="0" fillId="24" borderId="0" xfId="0" applyFont="1" applyFill="1" applyAlignment="1">
      <alignment vertical="center"/>
    </xf>
    <xf numFmtId="0" fontId="0" fillId="24" borderId="0" xfId="1" applyFont="1" applyFill="1" applyAlignment="1">
      <alignment vertical="center"/>
    </xf>
    <xf numFmtId="0" fontId="0" fillId="24" borderId="1" xfId="0" applyFont="1" applyFill="1" applyBorder="1" applyAlignment="1">
      <alignment horizontal="center" vertical="center" textRotation="90" wrapText="1"/>
    </xf>
    <xf numFmtId="0" fontId="0" fillId="24" borderId="1" xfId="0" applyFont="1" applyFill="1" applyBorder="1" applyAlignment="1">
      <alignment horizontal="center" vertical="center" wrapText="1"/>
    </xf>
    <xf numFmtId="168" fontId="43" fillId="24" borderId="1" xfId="0" applyNumberFormat="1" applyFont="1" applyFill="1" applyBorder="1" applyAlignment="1">
      <alignment horizontal="center" vertical="center"/>
    </xf>
    <xf numFmtId="2" fontId="0" fillId="24" borderId="1" xfId="0" applyNumberFormat="1" applyFont="1" applyFill="1" applyBorder="1" applyAlignment="1">
      <alignment horizontal="center" vertical="center"/>
    </xf>
    <xf numFmtId="168" fontId="0" fillId="24" borderId="1" xfId="0" applyNumberFormat="1" applyFont="1" applyFill="1" applyBorder="1" applyAlignment="1">
      <alignment horizontal="center" vertical="center"/>
    </xf>
    <xf numFmtId="168" fontId="0" fillId="24" borderId="10" xfId="0" applyNumberFormat="1" applyFont="1" applyFill="1" applyBorder="1" applyAlignment="1">
      <alignment horizontal="center" vertical="center"/>
    </xf>
    <xf numFmtId="168" fontId="0" fillId="24" borderId="6" xfId="0" applyNumberFormat="1" applyFont="1" applyFill="1" applyBorder="1" applyAlignment="1">
      <alignment horizontal="center" vertical="center"/>
    </xf>
    <xf numFmtId="168" fontId="69" fillId="24" borderId="10" xfId="0" applyNumberFormat="1" applyFont="1" applyFill="1" applyBorder="1" applyAlignment="1">
      <alignment horizontal="center" vertical="center"/>
    </xf>
    <xf numFmtId="2" fontId="0" fillId="24" borderId="23" xfId="0" applyNumberFormat="1" applyFont="1" applyFill="1" applyBorder="1" applyAlignment="1">
      <alignment vertical="center"/>
    </xf>
    <xf numFmtId="2" fontId="0" fillId="24" borderId="0" xfId="0" applyNumberFormat="1" applyFont="1" applyFill="1" applyBorder="1" applyAlignment="1">
      <alignment vertical="center"/>
    </xf>
    <xf numFmtId="0" fontId="0" fillId="24" borderId="0" xfId="0" applyFont="1" applyFill="1" applyBorder="1" applyAlignment="1">
      <alignment vertical="center"/>
    </xf>
    <xf numFmtId="0" fontId="0" fillId="0" borderId="1" xfId="0" applyBorder="1" applyAlignment="1">
      <alignment vertical="center" wrapText="1"/>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7" fillId="0" borderId="10" xfId="1" applyFont="1" applyBorder="1" applyAlignment="1">
      <alignment horizontal="left" vertical="center" wrapText="1"/>
    </xf>
    <xf numFmtId="0" fontId="3" fillId="0" borderId="1" xfId="1" applyBorder="1" applyAlignment="1">
      <alignment vertical="center" wrapText="1"/>
    </xf>
    <xf numFmtId="0" fontId="3" fillId="0" borderId="1" xfId="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80" fillId="0" borderId="1" xfId="45" applyFont="1" applyFill="1" applyBorder="1" applyAlignment="1">
      <alignment horizontal="center" vertical="center"/>
    </xf>
    <xf numFmtId="49" fontId="80" fillId="0" borderId="1" xfId="45" applyNumberFormat="1" applyFont="1" applyFill="1" applyBorder="1" applyAlignment="1">
      <alignment horizontal="center" vertical="center"/>
    </xf>
    <xf numFmtId="0" fontId="11" fillId="0" borderId="0" xfId="2" applyFont="1" applyAlignment="1">
      <alignment horizontal="center"/>
    </xf>
    <xf numFmtId="2" fontId="7" fillId="0" borderId="1" xfId="1" applyNumberFormat="1" applyFont="1" applyFill="1" applyBorder="1" applyAlignment="1">
      <alignment horizontal="center" vertical="center"/>
    </xf>
    <xf numFmtId="2" fontId="7" fillId="0" borderId="1" xfId="1" applyNumberFormat="1" applyFont="1" applyFill="1" applyBorder="1" applyAlignment="1">
      <alignment horizontal="left" vertical="center" wrapText="1"/>
    </xf>
    <xf numFmtId="2" fontId="81" fillId="0" borderId="1" xfId="1" applyNumberFormat="1" applyFont="1" applyFill="1" applyBorder="1" applyAlignment="1">
      <alignment horizontal="center" vertical="center"/>
    </xf>
    <xf numFmtId="0" fontId="81" fillId="0" borderId="1" xfId="2" applyFont="1" applyBorder="1" applyAlignment="1">
      <alignment horizontal="center" vertical="center"/>
    </xf>
    <xf numFmtId="0" fontId="81" fillId="0" borderId="1" xfId="2" applyFont="1" applyFill="1" applyBorder="1" applyAlignment="1">
      <alignment horizontal="center" vertical="center"/>
    </xf>
    <xf numFmtId="2" fontId="7" fillId="0" borderId="1" xfId="1" applyNumberFormat="1" applyFont="1" applyBorder="1" applyAlignment="1">
      <alignment horizontal="center" vertical="center"/>
    </xf>
    <xf numFmtId="2" fontId="7" fillId="0" borderId="1" xfId="1" applyNumberFormat="1" applyFont="1" applyBorder="1" applyAlignment="1">
      <alignment horizontal="left" vertical="center" wrapText="1"/>
    </xf>
    <xf numFmtId="2" fontId="81" fillId="0" borderId="1" xfId="1" applyNumberFormat="1" applyFont="1" applyBorder="1" applyAlignment="1">
      <alignment horizontal="center" vertical="center"/>
    </xf>
    <xf numFmtId="2" fontId="40" fillId="25" borderId="1" xfId="1" applyNumberFormat="1" applyFont="1" applyFill="1" applyBorder="1" applyAlignment="1">
      <alignment horizontal="center" vertical="center"/>
    </xf>
    <xf numFmtId="2" fontId="40" fillId="25" borderId="1" xfId="1" applyNumberFormat="1" applyFont="1" applyFill="1" applyBorder="1" applyAlignment="1">
      <alignment horizontal="left" vertical="center" wrapText="1"/>
    </xf>
    <xf numFmtId="172" fontId="43" fillId="25" borderId="1" xfId="2" applyNumberFormat="1" applyFont="1" applyFill="1" applyBorder="1" applyAlignment="1">
      <alignment horizontal="center" vertical="center"/>
    </xf>
    <xf numFmtId="173" fontId="43" fillId="25" borderId="1" xfId="2" applyNumberFormat="1" applyFont="1" applyFill="1" applyBorder="1" applyAlignment="1">
      <alignment horizontal="center" vertical="center"/>
    </xf>
    <xf numFmtId="0" fontId="43" fillId="25" borderId="1" xfId="2" applyFont="1" applyFill="1" applyBorder="1" applyAlignment="1">
      <alignment horizontal="center" vertical="center"/>
    </xf>
    <xf numFmtId="0" fontId="43" fillId="25" borderId="0" xfId="2" applyFont="1" applyFill="1"/>
    <xf numFmtId="2" fontId="40" fillId="34" borderId="1" xfId="1" applyNumberFormat="1" applyFont="1" applyFill="1" applyBorder="1" applyAlignment="1">
      <alignment horizontal="center" vertical="center"/>
    </xf>
    <xf numFmtId="2" fontId="40" fillId="34" borderId="1" xfId="1" applyNumberFormat="1" applyFont="1" applyFill="1" applyBorder="1" applyAlignment="1">
      <alignment horizontal="left" vertical="center" wrapText="1"/>
    </xf>
    <xf numFmtId="172" fontId="43" fillId="34" borderId="1" xfId="2" applyNumberFormat="1" applyFont="1" applyFill="1" applyBorder="1" applyAlignment="1">
      <alignment horizontal="center" vertical="center"/>
    </xf>
    <xf numFmtId="173" fontId="43" fillId="34" borderId="1" xfId="2" applyNumberFormat="1" applyFont="1" applyFill="1" applyBorder="1" applyAlignment="1">
      <alignment horizontal="center" vertical="center"/>
    </xf>
    <xf numFmtId="0" fontId="43" fillId="34" borderId="1" xfId="2" applyFont="1" applyFill="1" applyBorder="1" applyAlignment="1">
      <alignment horizontal="center" vertical="center"/>
    </xf>
    <xf numFmtId="0" fontId="43" fillId="34" borderId="0" xfId="2" applyFont="1" applyFill="1"/>
    <xf numFmtId="2" fontId="7" fillId="26" borderId="1" xfId="1" applyNumberFormat="1" applyFont="1" applyFill="1" applyBorder="1" applyAlignment="1">
      <alignment horizontal="center" vertical="center"/>
    </xf>
    <xf numFmtId="2" fontId="7" fillId="26" borderId="1" xfId="1" applyNumberFormat="1" applyFont="1" applyFill="1" applyBorder="1" applyAlignment="1">
      <alignment horizontal="left" vertical="center" wrapText="1"/>
    </xf>
    <xf numFmtId="172" fontId="11" fillId="26" borderId="1" xfId="2" applyNumberFormat="1" applyFont="1" applyFill="1" applyBorder="1" applyAlignment="1">
      <alignment horizontal="center" vertical="center"/>
    </xf>
    <xf numFmtId="0" fontId="11" fillId="26" borderId="1" xfId="2" applyFont="1" applyFill="1" applyBorder="1" applyAlignment="1">
      <alignment horizontal="center" vertical="center"/>
    </xf>
    <xf numFmtId="0" fontId="11" fillId="26" borderId="0" xfId="2" applyFont="1" applyFill="1"/>
    <xf numFmtId="2" fontId="7" fillId="29" borderId="1" xfId="1" applyNumberFormat="1" applyFont="1" applyFill="1" applyBorder="1" applyAlignment="1">
      <alignment horizontal="center" vertical="center"/>
    </xf>
    <xf numFmtId="2" fontId="7" fillId="29" borderId="1" xfId="1" applyNumberFormat="1" applyFont="1" applyFill="1" applyBorder="1" applyAlignment="1">
      <alignment horizontal="left" vertical="center" wrapText="1"/>
    </xf>
    <xf numFmtId="0" fontId="11" fillId="29" borderId="1" xfId="2" applyFont="1" applyFill="1" applyBorder="1" applyAlignment="1">
      <alignment horizontal="center" vertical="center"/>
    </xf>
    <xf numFmtId="0" fontId="81" fillId="29" borderId="1" xfId="2" applyFont="1" applyFill="1" applyBorder="1" applyAlignment="1">
      <alignment horizontal="center" vertical="center"/>
    </xf>
    <xf numFmtId="0" fontId="11" fillId="29" borderId="0" xfId="2" applyFont="1" applyFill="1"/>
    <xf numFmtId="172" fontId="11" fillId="0" borderId="1" xfId="2" applyNumberFormat="1" applyFont="1" applyFill="1" applyBorder="1" applyAlignment="1">
      <alignment horizontal="center" vertical="center"/>
    </xf>
    <xf numFmtId="10"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10" fontId="11" fillId="26" borderId="1" xfId="2" applyNumberFormat="1" applyFont="1" applyFill="1" applyBorder="1" applyAlignment="1">
      <alignment horizontal="center" vertical="center"/>
    </xf>
    <xf numFmtId="173" fontId="11" fillId="29" borderId="1" xfId="2" applyNumberFormat="1" applyFont="1" applyFill="1" applyBorder="1" applyAlignment="1">
      <alignment horizontal="center" vertical="center"/>
    </xf>
    <xf numFmtId="2" fontId="7" fillId="0" borderId="10" xfId="1" applyNumberFormat="1" applyFont="1" applyFill="1" applyBorder="1" applyAlignment="1">
      <alignment horizontal="center" vertical="center"/>
    </xf>
    <xf numFmtId="2" fontId="7" fillId="0" borderId="10" xfId="1" applyNumberFormat="1" applyFont="1" applyFill="1" applyBorder="1" applyAlignment="1">
      <alignment horizontal="left" vertical="center" wrapText="1"/>
    </xf>
    <xf numFmtId="0" fontId="81" fillId="0" borderId="10" xfId="2" applyFont="1" applyFill="1" applyBorder="1" applyAlignment="1">
      <alignment horizontal="center" vertical="center"/>
    </xf>
    <xf numFmtId="173" fontId="11" fillId="0" borderId="10" xfId="2" applyNumberFormat="1" applyFont="1" applyFill="1" applyBorder="1" applyAlignment="1">
      <alignment horizontal="center" vertical="center"/>
    </xf>
    <xf numFmtId="0" fontId="11" fillId="0" borderId="10" xfId="2" applyFont="1" applyFill="1" applyBorder="1" applyAlignment="1">
      <alignment horizontal="center" vertical="center"/>
    </xf>
    <xf numFmtId="173" fontId="11" fillId="0" borderId="1" xfId="2" applyNumberFormat="1" applyFont="1" applyFill="1" applyBorder="1" applyAlignment="1">
      <alignment horizontal="center" vertical="center"/>
    </xf>
    <xf numFmtId="174" fontId="11" fillId="0" borderId="10" xfId="2" applyNumberFormat="1" applyFont="1" applyFill="1" applyBorder="1" applyAlignment="1">
      <alignment horizontal="center" vertical="center"/>
    </xf>
    <xf numFmtId="0" fontId="46" fillId="0" borderId="0" xfId="2" applyFont="1" applyAlignment="1">
      <alignment wrapText="1"/>
    </xf>
    <xf numFmtId="0" fontId="46" fillId="0" borderId="0" xfId="2" applyFont="1" applyAlignment="1">
      <alignment horizontal="left" wrapText="1"/>
    </xf>
    <xf numFmtId="2" fontId="83" fillId="0" borderId="1" xfId="2" applyNumberFormat="1" applyFont="1" applyFill="1" applyBorder="1" applyAlignment="1">
      <alignment horizontal="center" vertical="center" wrapText="1"/>
    </xf>
    <xf numFmtId="49" fontId="83" fillId="0" borderId="1" xfId="1" applyNumberFormat="1" applyFont="1" applyFill="1" applyBorder="1" applyAlignment="1">
      <alignment horizontal="center" vertical="center"/>
    </xf>
    <xf numFmtId="2" fontId="42" fillId="0" borderId="1" xfId="1" applyNumberFormat="1" applyFont="1" applyFill="1" applyBorder="1" applyAlignment="1">
      <alignment horizontal="left" vertical="center" wrapText="1"/>
    </xf>
    <xf numFmtId="2" fontId="41" fillId="0" borderId="1" xfId="1" applyNumberFormat="1" applyFont="1" applyFill="1" applyBorder="1" applyAlignment="1">
      <alignment horizontal="left" vertical="center" wrapText="1"/>
    </xf>
    <xf numFmtId="2" fontId="84" fillId="0" borderId="1" xfId="1" applyNumberFormat="1" applyFont="1" applyFill="1" applyBorder="1" applyAlignment="1">
      <alignment horizontal="left" vertical="center" wrapText="1"/>
    </xf>
    <xf numFmtId="0" fontId="83" fillId="0" borderId="0" xfId="0" applyFont="1" applyFill="1"/>
    <xf numFmtId="0" fontId="83" fillId="0" borderId="0" xfId="0" applyFont="1" applyFill="1" applyAlignment="1">
      <alignment horizontal="justify" vertical="center"/>
    </xf>
    <xf numFmtId="0" fontId="83" fillId="0" borderId="0" xfId="0" applyFont="1" applyFill="1" applyAlignment="1">
      <alignment horizontal="center"/>
    </xf>
    <xf numFmtId="168" fontId="83" fillId="0" borderId="1" xfId="0" applyNumberFormat="1" applyFont="1" applyFill="1" applyBorder="1" applyAlignment="1">
      <alignment horizontal="center" vertical="center" wrapText="1"/>
    </xf>
    <xf numFmtId="0" fontId="83" fillId="0" borderId="1" xfId="0" applyFont="1" applyFill="1" applyBorder="1" applyAlignment="1">
      <alignment horizontal="left" vertical="center" wrapText="1"/>
    </xf>
    <xf numFmtId="0" fontId="0" fillId="0" borderId="1" xfId="0" applyBorder="1" applyAlignment="1">
      <alignment wrapText="1"/>
    </xf>
    <xf numFmtId="49" fontId="0" fillId="0" borderId="1" xfId="0" applyNumberFormat="1" applyBorder="1" applyAlignment="1">
      <alignment wrapText="1"/>
    </xf>
    <xf numFmtId="0" fontId="0" fillId="0" borderId="1" xfId="0" applyBorder="1" applyAlignment="1">
      <alignment horizontal="center" wrapText="1"/>
    </xf>
    <xf numFmtId="0" fontId="0" fillId="0" borderId="0" xfId="0" applyBorder="1"/>
    <xf numFmtId="49" fontId="0" fillId="0" borderId="1" xfId="0" applyNumberFormat="1" applyBorder="1" applyAlignment="1">
      <alignment horizontal="right" wrapText="1"/>
    </xf>
    <xf numFmtId="0" fontId="62"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0" fontId="7" fillId="0" borderId="1" xfId="0" applyFont="1" applyBorder="1" applyAlignment="1">
      <alignment horizontal="center" wrapText="1"/>
    </xf>
    <xf numFmtId="0" fontId="7" fillId="0" borderId="1" xfId="0" applyFont="1" applyBorder="1" applyAlignment="1">
      <alignment wrapText="1"/>
    </xf>
    <xf numFmtId="49" fontId="7" fillId="0" borderId="1" xfId="0" applyNumberFormat="1" applyFont="1" applyBorder="1" applyAlignment="1">
      <alignment wrapText="1"/>
    </xf>
    <xf numFmtId="14" fontId="7" fillId="0" borderId="1" xfId="0" applyNumberFormat="1" applyFont="1" applyBorder="1" applyAlignment="1">
      <alignment horizontal="center" wrapText="1"/>
    </xf>
    <xf numFmtId="2" fontId="40" fillId="0" borderId="0" xfId="1" applyNumberFormat="1" applyFont="1" applyBorder="1" applyAlignment="1"/>
    <xf numFmtId="0" fontId="40" fillId="0" borderId="0" xfId="1" applyFont="1" applyAlignment="1">
      <alignment horizontal="center" vertical="center"/>
    </xf>
    <xf numFmtId="0" fontId="7" fillId="0" borderId="0" xfId="1" applyFont="1" applyFill="1" applyBorder="1" applyAlignment="1">
      <alignment horizontal="center" vertical="center"/>
    </xf>
    <xf numFmtId="0" fontId="7" fillId="0" borderId="0" xfId="0" applyFont="1"/>
    <xf numFmtId="0" fontId="7" fillId="0" borderId="0" xfId="0" applyFont="1" applyAlignment="1">
      <alignment wrapText="1"/>
    </xf>
    <xf numFmtId="49" fontId="7" fillId="0" borderId="1" xfId="0" applyNumberFormat="1" applyFont="1" applyBorder="1" applyAlignment="1">
      <alignment horizontal="right" wrapText="1"/>
    </xf>
    <xf numFmtId="0" fontId="7" fillId="0" borderId="0" xfId="0" applyFont="1" applyAlignment="1">
      <alignment horizontal="center" vertical="center" wrapText="1"/>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62" fillId="0" borderId="0" xfId="0" applyFont="1" applyAlignment="1">
      <alignment wrapText="1"/>
    </xf>
    <xf numFmtId="0" fontId="7" fillId="0" borderId="1" xfId="0" applyFont="1" applyBorder="1" applyAlignment="1">
      <alignment horizontal="center"/>
    </xf>
    <xf numFmtId="0" fontId="11" fillId="0" borderId="1" xfId="0" applyFont="1" applyBorder="1" applyAlignment="1">
      <alignment horizontal="center" wrapText="1"/>
    </xf>
    <xf numFmtId="0" fontId="0" fillId="0" borderId="1" xfId="0" applyBorder="1" applyAlignment="1">
      <alignment horizontal="right" wrapText="1"/>
    </xf>
    <xf numFmtId="0" fontId="0" fillId="0" borderId="0" xfId="0" applyAlignment="1">
      <alignment horizontal="right"/>
    </xf>
    <xf numFmtId="0" fontId="62" fillId="0" borderId="0" xfId="1" applyFont="1" applyBorder="1" applyAlignment="1">
      <alignment vertical="center" wrapText="1"/>
    </xf>
    <xf numFmtId="0" fontId="36" fillId="0" borderId="0" xfId="0" applyFont="1" applyBorder="1" applyAlignment="1">
      <alignment wrapText="1"/>
    </xf>
    <xf numFmtId="0" fontId="12" fillId="0" borderId="1" xfId="2" applyFont="1" applyFill="1" applyBorder="1" applyAlignment="1">
      <alignment horizontal="center" vertical="center" textRotation="90" wrapText="1"/>
    </xf>
    <xf numFmtId="0" fontId="11" fillId="0" borderId="9" xfId="2" applyFont="1" applyFill="1" applyBorder="1"/>
    <xf numFmtId="0" fontId="77" fillId="0" borderId="0" xfId="2" applyFont="1" applyFill="1" applyBorder="1"/>
    <xf numFmtId="0" fontId="77" fillId="0" borderId="1" xfId="2" applyFont="1" applyFill="1" applyBorder="1" applyAlignment="1">
      <alignment horizontal="center" vertical="center"/>
    </xf>
    <xf numFmtId="0" fontId="77" fillId="0" borderId="1" xfId="2" applyFont="1" applyFill="1" applyBorder="1" applyAlignment="1">
      <alignment wrapText="1"/>
    </xf>
    <xf numFmtId="49" fontId="71" fillId="0" borderId="1" xfId="2" applyNumberFormat="1" applyFont="1" applyFill="1" applyBorder="1" applyAlignment="1">
      <alignment horizontal="left" vertical="center" wrapText="1"/>
    </xf>
    <xf numFmtId="0" fontId="77" fillId="0" borderId="0" xfId="2" applyFont="1"/>
    <xf numFmtId="178" fontId="77" fillId="0" borderId="0" xfId="2" applyNumberFormat="1" applyFont="1"/>
    <xf numFmtId="0" fontId="77" fillId="0" borderId="0" xfId="2" applyFont="1" applyAlignment="1">
      <alignment vertical="center" wrapText="1"/>
    </xf>
    <xf numFmtId="0" fontId="77" fillId="0" borderId="5" xfId="2" applyFont="1" applyFill="1" applyBorder="1" applyAlignment="1">
      <alignment horizontal="left"/>
    </xf>
    <xf numFmtId="0" fontId="77" fillId="0" borderId="1" xfId="2" applyFont="1" applyFill="1" applyBorder="1" applyAlignment="1">
      <alignment vertical="center" wrapText="1"/>
    </xf>
    <xf numFmtId="0" fontId="77" fillId="0" borderId="1" xfId="2" applyFont="1" applyFill="1" applyBorder="1" applyAlignment="1">
      <alignment vertical="center"/>
    </xf>
    <xf numFmtId="0" fontId="77" fillId="0" borderId="1" xfId="2" applyFont="1" applyFill="1" applyBorder="1" applyAlignment="1">
      <alignment horizontal="left" wrapText="1"/>
    </xf>
    <xf numFmtId="0" fontId="77" fillId="0" borderId="0" xfId="2" applyFont="1" applyFill="1"/>
    <xf numFmtId="0" fontId="11" fillId="0" borderId="5" xfId="2" applyFont="1" applyFill="1" applyBorder="1" applyAlignment="1">
      <alignment horizontal="left"/>
    </xf>
    <xf numFmtId="0" fontId="12" fillId="0" borderId="1" xfId="2" applyFont="1" applyFill="1" applyBorder="1" applyAlignment="1">
      <alignment horizontal="center" vertical="center"/>
    </xf>
    <xf numFmtId="0" fontId="12" fillId="0" borderId="1" xfId="2" applyFont="1" applyFill="1" applyBorder="1"/>
    <xf numFmtId="0" fontId="12" fillId="0" borderId="1" xfId="2" applyFont="1" applyFill="1" applyBorder="1" applyAlignment="1">
      <alignment horizontal="center"/>
    </xf>
    <xf numFmtId="170" fontId="50" fillId="0" borderId="1" xfId="2" applyNumberFormat="1" applyFont="1" applyFill="1" applyBorder="1" applyAlignment="1">
      <alignment horizontal="center" vertical="center"/>
    </xf>
    <xf numFmtId="170" fontId="88" fillId="0" borderId="0" xfId="2" applyNumberFormat="1" applyFont="1"/>
    <xf numFmtId="0" fontId="12" fillId="0" borderId="1" xfId="2" applyFont="1" applyBorder="1"/>
    <xf numFmtId="0" fontId="12" fillId="0" borderId="1" xfId="2" applyFont="1" applyBorder="1" applyAlignment="1">
      <alignment horizontal="center"/>
    </xf>
    <xf numFmtId="0" fontId="89" fillId="0" borderId="1" xfId="2" applyFont="1" applyBorder="1" applyAlignment="1">
      <alignment horizontal="center"/>
    </xf>
    <xf numFmtId="176" fontId="89" fillId="0" borderId="1" xfId="2" applyNumberFormat="1" applyFont="1" applyBorder="1" applyAlignment="1">
      <alignment horizontal="center" vertical="center"/>
    </xf>
    <xf numFmtId="175" fontId="12" fillId="0" borderId="1" xfId="2" applyNumberFormat="1" applyFont="1" applyBorder="1" applyAlignment="1">
      <alignment vertical="center"/>
    </xf>
    <xf numFmtId="1" fontId="12" fillId="0" borderId="1" xfId="2" applyNumberFormat="1" applyFont="1" applyBorder="1" applyAlignment="1">
      <alignment vertical="center"/>
    </xf>
    <xf numFmtId="0" fontId="12" fillId="0" borderId="1" xfId="2" applyFont="1" applyBorder="1" applyAlignment="1">
      <alignment vertical="center"/>
    </xf>
    <xf numFmtId="0" fontId="90" fillId="0" borderId="0" xfId="2" applyFont="1" applyFill="1" applyBorder="1" applyAlignment="1">
      <alignment horizontal="left"/>
    </xf>
    <xf numFmtId="0" fontId="91" fillId="0" borderId="4" xfId="2" applyFont="1" applyBorder="1" applyAlignment="1">
      <alignment horizontal="center"/>
    </xf>
    <xf numFmtId="0" fontId="90" fillId="0" borderId="1" xfId="2" applyFont="1" applyFill="1" applyBorder="1" applyAlignment="1">
      <alignment wrapText="1"/>
    </xf>
    <xf numFmtId="0" fontId="90" fillId="0" borderId="1" xfId="2" applyFont="1" applyFill="1" applyBorder="1" applyAlignment="1">
      <alignment vertical="center"/>
    </xf>
    <xf numFmtId="0" fontId="90" fillId="0" borderId="1" xfId="2" applyFont="1" applyFill="1" applyBorder="1" applyAlignment="1">
      <alignment horizontal="center" vertical="center"/>
    </xf>
    <xf numFmtId="170" fontId="90" fillId="0" borderId="1" xfId="2" applyNumberFormat="1" applyFont="1" applyFill="1" applyBorder="1" applyAlignment="1">
      <alignment horizontal="center" vertical="center"/>
    </xf>
    <xf numFmtId="1" fontId="90" fillId="0" borderId="1" xfId="2" applyNumberFormat="1" applyFont="1" applyFill="1" applyBorder="1" applyAlignment="1">
      <alignment horizontal="center" vertical="center"/>
    </xf>
    <xf numFmtId="175" fontId="90" fillId="0" borderId="1" xfId="2" applyNumberFormat="1" applyFont="1" applyFill="1" applyBorder="1" applyAlignment="1">
      <alignment horizontal="center" vertical="center"/>
    </xf>
    <xf numFmtId="0" fontId="90" fillId="0" borderId="0" xfId="2" applyFont="1"/>
    <xf numFmtId="0" fontId="90" fillId="0" borderId="5" xfId="2" applyFont="1" applyFill="1" applyBorder="1"/>
    <xf numFmtId="0" fontId="90" fillId="0" borderId="1" xfId="2" applyFont="1" applyFill="1" applyBorder="1" applyAlignment="1">
      <alignment vertical="center" wrapText="1"/>
    </xf>
    <xf numFmtId="49" fontId="91" fillId="0" borderId="1" xfId="2" applyNumberFormat="1" applyFont="1" applyFill="1" applyBorder="1" applyAlignment="1">
      <alignment horizontal="left" vertical="center" wrapText="1"/>
    </xf>
    <xf numFmtId="49" fontId="91" fillId="0" borderId="1" xfId="2" applyNumberFormat="1" applyFont="1" applyFill="1" applyBorder="1" applyAlignment="1">
      <alignment horizontal="center" vertical="center" wrapText="1"/>
    </xf>
    <xf numFmtId="0" fontId="90" fillId="0" borderId="0" xfId="2" applyFont="1" applyFill="1" applyBorder="1"/>
    <xf numFmtId="0" fontId="90" fillId="0" borderId="1" xfId="2" applyFont="1" applyFill="1" applyBorder="1" applyAlignment="1">
      <alignment horizontal="left" wrapText="1"/>
    </xf>
    <xf numFmtId="1" fontId="90" fillId="0" borderId="1" xfId="2" applyNumberFormat="1" applyFont="1" applyBorder="1" applyAlignment="1">
      <alignment horizontal="center" vertical="center"/>
    </xf>
    <xf numFmtId="175" fontId="90" fillId="0" borderId="1" xfId="2" applyNumberFormat="1" applyFont="1" applyBorder="1" applyAlignment="1">
      <alignment horizontal="center" vertical="center"/>
    </xf>
    <xf numFmtId="0" fontId="90" fillId="0" borderId="1" xfId="2" applyFont="1" applyBorder="1" applyAlignment="1">
      <alignment horizontal="center" vertical="center"/>
    </xf>
    <xf numFmtId="0" fontId="93" fillId="0" borderId="1" xfId="2" applyFont="1" applyFill="1" applyBorder="1" applyAlignment="1">
      <alignment horizontal="center" vertical="center"/>
    </xf>
    <xf numFmtId="0" fontId="93" fillId="0" borderId="1" xfId="2" applyFont="1" applyBorder="1"/>
    <xf numFmtId="0" fontId="93" fillId="0" borderId="1" xfId="2" applyFont="1" applyBorder="1" applyAlignment="1">
      <alignment horizontal="center"/>
    </xf>
    <xf numFmtId="170" fontId="89" fillId="0" borderId="1" xfId="2" applyNumberFormat="1" applyFont="1" applyBorder="1" applyAlignment="1">
      <alignment horizontal="center" vertical="center"/>
    </xf>
    <xf numFmtId="0" fontId="93" fillId="0" borderId="4" xfId="2" applyFont="1" applyFill="1" applyBorder="1" applyAlignment="1">
      <alignment horizontal="center" vertical="center"/>
    </xf>
    <xf numFmtId="0" fontId="93" fillId="0" borderId="7" xfId="2" applyFont="1" applyBorder="1"/>
    <xf numFmtId="0" fontId="93" fillId="0" borderId="7" xfId="2" applyFont="1" applyBorder="1" applyAlignment="1">
      <alignment horizontal="center"/>
    </xf>
    <xf numFmtId="170" fontId="89" fillId="0" borderId="7" xfId="2" applyNumberFormat="1" applyFont="1" applyBorder="1" applyAlignment="1">
      <alignment horizontal="center" vertical="center"/>
    </xf>
    <xf numFmtId="170" fontId="89" fillId="0" borderId="3" xfId="2" applyNumberFormat="1" applyFont="1" applyBorder="1" applyAlignment="1">
      <alignment horizontal="center" vertical="center"/>
    </xf>
    <xf numFmtId="0" fontId="11" fillId="0" borderId="0" xfId="2" applyFont="1" applyFill="1" applyBorder="1" applyAlignment="1">
      <alignment horizontal="left" vertical="center"/>
    </xf>
    <xf numFmtId="0" fontId="94" fillId="0" borderId="1" xfId="2" applyFont="1" applyFill="1" applyBorder="1" applyAlignment="1">
      <alignment horizontal="center" vertical="center"/>
    </xf>
    <xf numFmtId="0" fontId="94" fillId="0" borderId="1" xfId="2" applyFont="1" applyFill="1" applyBorder="1" applyAlignment="1">
      <alignment vertical="center" wrapText="1"/>
    </xf>
    <xf numFmtId="49" fontId="96" fillId="0" borderId="1" xfId="2" applyNumberFormat="1" applyFont="1" applyFill="1" applyBorder="1" applyAlignment="1">
      <alignment horizontal="left" vertical="center" wrapText="1"/>
    </xf>
    <xf numFmtId="49" fontId="96" fillId="0" borderId="1" xfId="2" applyNumberFormat="1" applyFont="1" applyFill="1" applyBorder="1" applyAlignment="1">
      <alignment horizontal="center" vertical="center" wrapText="1"/>
    </xf>
    <xf numFmtId="170" fontId="94" fillId="0" borderId="1" xfId="2" applyNumberFormat="1" applyFont="1" applyFill="1" applyBorder="1" applyAlignment="1">
      <alignment horizontal="center" vertical="center"/>
    </xf>
    <xf numFmtId="1" fontId="94" fillId="0" borderId="1" xfId="2" applyNumberFormat="1" applyFont="1" applyFill="1" applyBorder="1" applyAlignment="1">
      <alignment horizontal="center" vertical="center"/>
    </xf>
    <xf numFmtId="175" fontId="94" fillId="0" borderId="1" xfId="2" applyNumberFormat="1" applyFont="1" applyFill="1" applyBorder="1" applyAlignment="1">
      <alignment horizontal="center" vertical="center"/>
    </xf>
    <xf numFmtId="0" fontId="11" fillId="0" borderId="0" xfId="2" applyFont="1" applyAlignment="1">
      <alignment vertical="center"/>
    </xf>
    <xf numFmtId="0" fontId="11" fillId="0" borderId="5" xfId="2" applyFont="1" applyFill="1" applyBorder="1" applyAlignment="1">
      <alignment horizontal="left" vertical="center"/>
    </xf>
    <xf numFmtId="0" fontId="11" fillId="0" borderId="5" xfId="2" applyFont="1" applyFill="1" applyBorder="1"/>
    <xf numFmtId="0" fontId="11" fillId="0" borderId="1" xfId="2" applyFont="1" applyBorder="1" applyAlignment="1">
      <alignment horizontal="center"/>
    </xf>
    <xf numFmtId="0" fontId="89" fillId="0" borderId="1" xfId="2" applyFont="1" applyBorder="1" applyAlignment="1">
      <alignment horizontal="center" vertical="center"/>
    </xf>
    <xf numFmtId="0" fontId="97" fillId="0" borderId="1" xfId="2" applyFont="1" applyFill="1" applyBorder="1" applyAlignment="1">
      <alignment horizontal="center" vertical="center"/>
    </xf>
    <xf numFmtId="0" fontId="97" fillId="0" borderId="1" xfId="2" applyFont="1" applyFill="1" applyBorder="1" applyAlignment="1">
      <alignment wrapText="1"/>
    </xf>
    <xf numFmtId="0" fontId="97" fillId="0" borderId="1" xfId="2" applyFont="1" applyFill="1" applyBorder="1" applyAlignment="1">
      <alignment vertical="center"/>
    </xf>
    <xf numFmtId="170" fontId="97" fillId="0" borderId="1" xfId="2" applyNumberFormat="1" applyFont="1" applyFill="1" applyBorder="1" applyAlignment="1">
      <alignment horizontal="center" vertical="center"/>
    </xf>
    <xf numFmtId="1" fontId="97" fillId="0" borderId="1" xfId="2" applyNumberFormat="1" applyFont="1" applyBorder="1" applyAlignment="1">
      <alignment horizontal="center" vertical="center"/>
    </xf>
    <xf numFmtId="175" fontId="97" fillId="0" borderId="1" xfId="2" applyNumberFormat="1" applyFont="1" applyBorder="1" applyAlignment="1">
      <alignment horizontal="center" vertical="center"/>
    </xf>
    <xf numFmtId="0" fontId="97" fillId="0" borderId="0" xfId="2" applyFont="1" applyFill="1" applyBorder="1" applyAlignment="1">
      <alignment horizontal="left"/>
    </xf>
    <xf numFmtId="0" fontId="97" fillId="0" borderId="1" xfId="2" applyFont="1" applyFill="1" applyBorder="1" applyAlignment="1">
      <alignment vertical="center" wrapText="1"/>
    </xf>
    <xf numFmtId="49" fontId="99" fillId="0" borderId="1" xfId="2" applyNumberFormat="1" applyFont="1" applyFill="1" applyBorder="1" applyAlignment="1">
      <alignment horizontal="left" vertical="center" wrapText="1"/>
    </xf>
    <xf numFmtId="49" fontId="99" fillId="0" borderId="1" xfId="2" applyNumberFormat="1" applyFont="1" applyFill="1" applyBorder="1" applyAlignment="1">
      <alignment horizontal="center" vertical="center" wrapText="1"/>
    </xf>
    <xf numFmtId="1" fontId="97" fillId="0" borderId="1" xfId="2" applyNumberFormat="1" applyFont="1" applyFill="1" applyBorder="1" applyAlignment="1">
      <alignment horizontal="center" vertical="center"/>
    </xf>
    <xf numFmtId="175" fontId="97" fillId="0" borderId="1" xfId="2" applyNumberFormat="1" applyFont="1" applyFill="1" applyBorder="1" applyAlignment="1">
      <alignment horizontal="center" vertical="center"/>
    </xf>
    <xf numFmtId="0" fontId="97" fillId="0" borderId="0" xfId="2" applyFont="1"/>
    <xf numFmtId="179" fontId="50" fillId="0" borderId="1" xfId="2" applyNumberFormat="1" applyFont="1" applyBorder="1" applyAlignment="1">
      <alignment horizontal="center" vertical="center"/>
    </xf>
    <xf numFmtId="3" fontId="50" fillId="0" borderId="1" xfId="2" applyNumberFormat="1" applyFont="1" applyBorder="1" applyAlignment="1">
      <alignment horizontal="center" vertical="center"/>
    </xf>
    <xf numFmtId="0" fontId="50" fillId="0" borderId="1" xfId="2" applyFont="1" applyBorder="1" applyAlignment="1">
      <alignment horizontal="center"/>
    </xf>
    <xf numFmtId="0" fontId="50" fillId="0" borderId="1" xfId="2" applyFont="1" applyBorder="1" applyAlignment="1">
      <alignment horizontal="center" vertical="center"/>
    </xf>
    <xf numFmtId="0" fontId="100" fillId="0" borderId="5" xfId="2" applyFont="1" applyFill="1" applyBorder="1" applyAlignment="1">
      <alignment horizontal="left"/>
    </xf>
    <xf numFmtId="0" fontId="100" fillId="0" borderId="1" xfId="2" applyFont="1" applyFill="1" applyBorder="1" applyAlignment="1">
      <alignment horizontal="center" vertical="center"/>
    </xf>
    <xf numFmtId="0" fontId="100" fillId="0" borderId="1" xfId="2" applyFont="1" applyFill="1" applyBorder="1" applyAlignment="1">
      <alignment wrapText="1"/>
    </xf>
    <xf numFmtId="0" fontId="100" fillId="0" borderId="1" xfId="2" applyFont="1" applyFill="1" applyBorder="1" applyAlignment="1">
      <alignment vertical="center"/>
    </xf>
    <xf numFmtId="170" fontId="100" fillId="0" borderId="1" xfId="2" applyNumberFormat="1" applyFont="1" applyFill="1" applyBorder="1" applyAlignment="1">
      <alignment horizontal="center" vertical="center"/>
    </xf>
    <xf numFmtId="1" fontId="100" fillId="0" borderId="1" xfId="2" applyNumberFormat="1" applyFont="1" applyBorder="1" applyAlignment="1">
      <alignment horizontal="center" vertical="center"/>
    </xf>
    <xf numFmtId="175" fontId="100" fillId="0" borderId="1" xfId="2" applyNumberFormat="1" applyFont="1" applyBorder="1" applyAlignment="1">
      <alignment horizontal="center" vertical="center"/>
    </xf>
    <xf numFmtId="0" fontId="100" fillId="0" borderId="1" xfId="2" applyFont="1" applyBorder="1" applyAlignment="1">
      <alignment horizontal="center" vertical="center"/>
    </xf>
    <xf numFmtId="0" fontId="100" fillId="0" borderId="0" xfId="2" applyFont="1"/>
    <xf numFmtId="0" fontId="100" fillId="0" borderId="0" xfId="2" applyFont="1" applyFill="1" applyBorder="1"/>
    <xf numFmtId="0" fontId="100" fillId="0" borderId="1" xfId="2" applyFont="1" applyFill="1" applyBorder="1" applyAlignment="1">
      <alignment vertical="center" wrapText="1"/>
    </xf>
    <xf numFmtId="49" fontId="101" fillId="0" borderId="1" xfId="2" applyNumberFormat="1" applyFont="1" applyFill="1" applyBorder="1" applyAlignment="1">
      <alignment horizontal="left" vertical="center" wrapText="1"/>
    </xf>
    <xf numFmtId="49" fontId="101" fillId="0" borderId="1" xfId="2" applyNumberFormat="1" applyFont="1" applyFill="1" applyBorder="1" applyAlignment="1">
      <alignment horizontal="center" vertical="center" wrapText="1"/>
    </xf>
    <xf numFmtId="1" fontId="100" fillId="0" borderId="1" xfId="2" applyNumberFormat="1" applyFont="1" applyFill="1" applyBorder="1" applyAlignment="1">
      <alignment horizontal="center" vertical="center"/>
    </xf>
    <xf numFmtId="175" fontId="100" fillId="0" borderId="1" xfId="2" applyNumberFormat="1" applyFont="1" applyFill="1" applyBorder="1" applyAlignment="1">
      <alignment horizontal="center" vertical="center"/>
    </xf>
    <xf numFmtId="0" fontId="100" fillId="0" borderId="0" xfId="2" applyFont="1" applyFill="1"/>
    <xf numFmtId="170" fontId="50" fillId="0" borderId="1" xfId="2" applyNumberFormat="1" applyFont="1" applyBorder="1" applyAlignment="1">
      <alignment horizontal="center"/>
    </xf>
    <xf numFmtId="3" fontId="50" fillId="0" borderId="1" xfId="2" applyNumberFormat="1" applyFont="1" applyBorder="1" applyAlignment="1">
      <alignment horizontal="center"/>
    </xf>
    <xf numFmtId="0" fontId="11" fillId="0" borderId="0" xfId="2" applyFont="1" applyFill="1" applyBorder="1" applyAlignment="1">
      <alignment horizontal="center" vertical="center"/>
    </xf>
    <xf numFmtId="0" fontId="11" fillId="0" borderId="0" xfId="2" applyFont="1" applyBorder="1"/>
    <xf numFmtId="0" fontId="11" fillId="0" borderId="0" xfId="2" applyFont="1" applyBorder="1" applyAlignment="1">
      <alignment horizontal="center"/>
    </xf>
    <xf numFmtId="0" fontId="50" fillId="0" borderId="0" xfId="2" applyFont="1" applyBorder="1" applyAlignment="1">
      <alignment horizontal="center"/>
    </xf>
    <xf numFmtId="170" fontId="50" fillId="0" borderId="0" xfId="2" applyNumberFormat="1" applyFont="1" applyAlignment="1">
      <alignment vertical="center"/>
    </xf>
    <xf numFmtId="0" fontId="50" fillId="0" borderId="0" xfId="2" applyFont="1" applyAlignment="1">
      <alignment vertical="center"/>
    </xf>
    <xf numFmtId="170" fontId="89" fillId="29" borderId="0" xfId="2" applyNumberFormat="1" applyFont="1" applyFill="1" applyBorder="1" applyAlignment="1">
      <alignment horizontal="center"/>
    </xf>
    <xf numFmtId="3" fontId="89" fillId="29" borderId="0" xfId="2" applyNumberFormat="1" applyFont="1" applyFill="1" applyBorder="1" applyAlignment="1">
      <alignment horizontal="center"/>
    </xf>
    <xf numFmtId="0" fontId="11" fillId="0" borderId="1" xfId="2" applyFont="1" applyBorder="1" applyAlignment="1">
      <alignment vertical="center"/>
    </xf>
    <xf numFmtId="170" fontId="11" fillId="0" borderId="1" xfId="2" applyNumberFormat="1" applyFont="1" applyBorder="1"/>
    <xf numFmtId="170" fontId="11" fillId="0" borderId="0" xfId="2" applyNumberFormat="1" applyFont="1"/>
    <xf numFmtId="1" fontId="7" fillId="0" borderId="1" xfId="0" applyNumberFormat="1" applyFont="1" applyBorder="1" applyAlignment="1">
      <alignment horizontal="center" wrapText="1"/>
    </xf>
    <xf numFmtId="177" fontId="7" fillId="0" borderId="1" xfId="0" applyNumberFormat="1" applyFont="1" applyBorder="1" applyAlignment="1">
      <alignment horizontal="center" wrapText="1"/>
    </xf>
    <xf numFmtId="1" fontId="7" fillId="0" borderId="1" xfId="0" applyNumberFormat="1" applyFont="1" applyBorder="1" applyAlignment="1">
      <alignment horizontal="center"/>
    </xf>
    <xf numFmtId="0" fontId="93" fillId="0" borderId="0" xfId="2" applyFont="1" applyFill="1" applyBorder="1"/>
    <xf numFmtId="0" fontId="93" fillId="0" borderId="0" xfId="2" applyFont="1" applyFill="1" applyBorder="1" applyAlignment="1">
      <alignment horizontal="center" vertical="center"/>
    </xf>
    <xf numFmtId="0" fontId="93" fillId="0" borderId="0" xfId="2" applyFont="1"/>
    <xf numFmtId="0" fontId="93" fillId="0" borderId="0" xfId="2" applyFont="1" applyAlignment="1">
      <alignment horizontal="center" vertical="center"/>
    </xf>
    <xf numFmtId="0" fontId="93" fillId="0" borderId="0" xfId="2" applyFont="1" applyAlignment="1">
      <alignment vertical="center"/>
    </xf>
    <xf numFmtId="0" fontId="93" fillId="0" borderId="37" xfId="2" applyFont="1" applyBorder="1" applyAlignment="1"/>
    <xf numFmtId="0" fontId="93" fillId="0" borderId="36" xfId="2" applyFont="1" applyBorder="1" applyAlignment="1"/>
    <xf numFmtId="0" fontId="93" fillId="0" borderId="55" xfId="2" applyFont="1" applyBorder="1" applyAlignment="1"/>
    <xf numFmtId="0" fontId="93" fillId="0" borderId="0" xfId="2" applyFont="1" applyFill="1" applyBorder="1" applyAlignment="1">
      <alignment horizontal="center" vertical="center" wrapText="1"/>
    </xf>
    <xf numFmtId="0" fontId="93" fillId="0" borderId="1" xfId="2" applyFont="1" applyFill="1" applyBorder="1" applyAlignment="1">
      <alignment horizontal="center" vertical="center" wrapText="1"/>
    </xf>
    <xf numFmtId="0" fontId="93" fillId="0" borderId="1" xfId="2" applyFont="1" applyBorder="1" applyAlignment="1">
      <alignment horizontal="center" vertical="center" wrapText="1"/>
    </xf>
    <xf numFmtId="0" fontId="93" fillId="0" borderId="1" xfId="2" applyFont="1" applyFill="1" applyBorder="1" applyAlignment="1">
      <alignment horizontal="center" vertical="center" textRotation="90" wrapText="1"/>
    </xf>
    <xf numFmtId="0" fontId="93" fillId="0" borderId="29" xfId="2" applyFont="1" applyBorder="1" applyAlignment="1">
      <alignment wrapText="1"/>
    </xf>
    <xf numFmtId="0" fontId="93" fillId="0" borderId="1" xfId="2" applyFont="1" applyBorder="1" applyAlignment="1">
      <alignment wrapText="1"/>
    </xf>
    <xf numFmtId="0" fontId="93" fillId="0" borderId="53" xfId="2" applyFont="1" applyBorder="1" applyAlignment="1">
      <alignment horizontal="center" wrapText="1"/>
    </xf>
    <xf numFmtId="0" fontId="93" fillId="0" borderId="9" xfId="2" applyFont="1" applyFill="1" applyBorder="1"/>
    <xf numFmtId="0" fontId="93" fillId="0" borderId="29" xfId="2" applyFont="1" applyBorder="1"/>
    <xf numFmtId="0" fontId="93" fillId="0" borderId="53" xfId="2" applyFont="1" applyBorder="1"/>
    <xf numFmtId="0" fontId="102" fillId="0" borderId="0" xfId="2" applyFont="1" applyFill="1" applyBorder="1"/>
    <xf numFmtId="0" fontId="102" fillId="0" borderId="1" xfId="2" applyFont="1" applyFill="1" applyBorder="1" applyAlignment="1">
      <alignment horizontal="center" vertical="center"/>
    </xf>
    <xf numFmtId="0" fontId="102" fillId="0" borderId="1" xfId="2" applyFont="1" applyFill="1" applyBorder="1" applyAlignment="1">
      <alignment vertical="center" wrapText="1"/>
    </xf>
    <xf numFmtId="0" fontId="102" fillId="0" borderId="1" xfId="2" applyFont="1" applyFill="1" applyBorder="1" applyAlignment="1">
      <alignment horizontal="center" vertical="center" wrapText="1"/>
    </xf>
    <xf numFmtId="0" fontId="102" fillId="0" borderId="29" xfId="2" applyFont="1" applyBorder="1" applyAlignment="1">
      <alignment horizontal="center" vertical="center"/>
    </xf>
    <xf numFmtId="0" fontId="102" fillId="0" borderId="1" xfId="2" applyFont="1" applyBorder="1" applyAlignment="1">
      <alignment horizontal="center" vertical="center"/>
    </xf>
    <xf numFmtId="0" fontId="102" fillId="0" borderId="53" xfId="2" applyFont="1" applyBorder="1" applyAlignment="1">
      <alignment horizontal="center" vertical="center"/>
    </xf>
    <xf numFmtId="0" fontId="102" fillId="0" borderId="0" xfId="2" applyFont="1"/>
    <xf numFmtId="0" fontId="102" fillId="0" borderId="5" xfId="2" applyFont="1" applyFill="1" applyBorder="1" applyAlignment="1">
      <alignment horizontal="left"/>
    </xf>
    <xf numFmtId="0" fontId="103" fillId="0" borderId="5" xfId="2" applyFont="1" applyFill="1" applyBorder="1" applyAlignment="1">
      <alignment horizontal="left"/>
    </xf>
    <xf numFmtId="0" fontId="103" fillId="0" borderId="1" xfId="2" applyFont="1" applyFill="1" applyBorder="1" applyAlignment="1">
      <alignment horizontal="center" vertical="center"/>
    </xf>
    <xf numFmtId="0" fontId="103" fillId="0" borderId="1" xfId="2" applyFont="1" applyFill="1" applyBorder="1" applyAlignment="1">
      <alignment vertical="center" wrapText="1"/>
    </xf>
    <xf numFmtId="0" fontId="103" fillId="0" borderId="1" xfId="2" applyFont="1" applyFill="1" applyBorder="1" applyAlignment="1">
      <alignment horizontal="center" vertical="center" wrapText="1"/>
    </xf>
    <xf numFmtId="0" fontId="103" fillId="0" borderId="29" xfId="2" applyFont="1" applyBorder="1" applyAlignment="1">
      <alignment horizontal="center" vertical="center"/>
    </xf>
    <xf numFmtId="0" fontId="103" fillId="0" borderId="1" xfId="2" applyFont="1" applyBorder="1" applyAlignment="1">
      <alignment horizontal="center" vertical="center"/>
    </xf>
    <xf numFmtId="0" fontId="103" fillId="0" borderId="53" xfId="2" applyFont="1" applyBorder="1" applyAlignment="1">
      <alignment horizontal="center" vertical="center"/>
    </xf>
    <xf numFmtId="0" fontId="103" fillId="0" borderId="0" xfId="2" applyFont="1"/>
    <xf numFmtId="0" fontId="104" fillId="0" borderId="0" xfId="2" applyFont="1" applyFill="1" applyBorder="1" applyAlignment="1">
      <alignment horizontal="left"/>
    </xf>
    <xf numFmtId="0" fontId="104" fillId="0" borderId="1" xfId="2" applyFont="1" applyFill="1" applyBorder="1" applyAlignment="1">
      <alignment horizontal="center" vertical="center"/>
    </xf>
    <xf numFmtId="0" fontId="104" fillId="0" borderId="1" xfId="2" applyFont="1" applyFill="1" applyBorder="1" applyAlignment="1">
      <alignment horizontal="left" vertical="center" wrapText="1"/>
    </xf>
    <xf numFmtId="0" fontId="104" fillId="0" borderId="1" xfId="2" applyFont="1" applyFill="1" applyBorder="1" applyAlignment="1">
      <alignment horizontal="center" vertical="center" wrapText="1"/>
    </xf>
    <xf numFmtId="0" fontId="104" fillId="0" borderId="29" xfId="2" applyFont="1" applyBorder="1" applyAlignment="1">
      <alignment horizontal="center" vertical="center"/>
    </xf>
    <xf numFmtId="0" fontId="104" fillId="0" borderId="1" xfId="2" applyFont="1" applyBorder="1" applyAlignment="1">
      <alignment horizontal="center" vertical="center"/>
    </xf>
    <xf numFmtId="0" fontId="104" fillId="0" borderId="53" xfId="2" applyFont="1" applyBorder="1" applyAlignment="1">
      <alignment horizontal="center" vertical="center"/>
    </xf>
    <xf numFmtId="0" fontId="105" fillId="0" borderId="1" xfId="2" applyFont="1" applyFill="1" applyBorder="1" applyAlignment="1">
      <alignment horizontal="center" vertical="center"/>
    </xf>
    <xf numFmtId="0" fontId="104" fillId="0" borderId="0" xfId="2" applyFont="1"/>
    <xf numFmtId="0" fontId="106" fillId="0" borderId="5" xfId="2" applyFont="1" applyFill="1" applyBorder="1" applyAlignment="1">
      <alignment horizontal="left"/>
    </xf>
    <xf numFmtId="0" fontId="106" fillId="0" borderId="1" xfId="2" applyFont="1" applyFill="1" applyBorder="1" applyAlignment="1">
      <alignment horizontal="center" vertical="center"/>
    </xf>
    <xf numFmtId="0" fontId="106" fillId="0" borderId="1" xfId="2" applyFont="1" applyFill="1" applyBorder="1" applyAlignment="1">
      <alignment vertical="center" wrapText="1"/>
    </xf>
    <xf numFmtId="0" fontId="106" fillId="0" borderId="1" xfId="2" applyFont="1" applyFill="1" applyBorder="1" applyAlignment="1">
      <alignment horizontal="center" vertical="center" wrapText="1"/>
    </xf>
    <xf numFmtId="0" fontId="106" fillId="0" borderId="27" xfId="2" applyFont="1" applyBorder="1" applyAlignment="1">
      <alignment horizontal="center" vertical="center"/>
    </xf>
    <xf numFmtId="0" fontId="106" fillId="0" borderId="26" xfId="2" applyFont="1" applyBorder="1" applyAlignment="1">
      <alignment horizontal="center" vertical="center"/>
    </xf>
    <xf numFmtId="0" fontId="106" fillId="0" borderId="54" xfId="2" applyFont="1" applyBorder="1" applyAlignment="1">
      <alignment horizontal="center" vertical="center"/>
    </xf>
    <xf numFmtId="0" fontId="106" fillId="0" borderId="0" xfId="2" applyFont="1"/>
    <xf numFmtId="0" fontId="93" fillId="0" borderId="0" xfId="2" applyFont="1" applyFill="1" applyBorder="1" applyAlignment="1">
      <alignment horizontal="left"/>
    </xf>
    <xf numFmtId="0" fontId="93" fillId="0" borderId="0" xfId="2" applyFont="1" applyFill="1" applyBorder="1" applyAlignment="1">
      <alignment wrapText="1"/>
    </xf>
    <xf numFmtId="0" fontId="93" fillId="0" borderId="0" xfId="2" applyFont="1" applyFill="1" applyBorder="1" applyAlignment="1">
      <alignment vertical="center" wrapText="1"/>
    </xf>
    <xf numFmtId="0" fontId="93" fillId="0" borderId="0" xfId="2" applyFont="1" applyBorder="1" applyAlignment="1">
      <alignment horizontal="center" vertical="center"/>
    </xf>
    <xf numFmtId="0" fontId="93" fillId="0" borderId="0" xfId="2" applyFont="1" applyBorder="1"/>
    <xf numFmtId="0" fontId="89" fillId="0" borderId="0" xfId="2" applyFont="1" applyBorder="1" applyAlignment="1">
      <alignment horizontal="center" vertical="center"/>
    </xf>
    <xf numFmtId="170" fontId="89" fillId="0" borderId="0" xfId="2" applyNumberFormat="1" applyFont="1" applyBorder="1" applyAlignment="1">
      <alignment horizontal="center" vertical="center"/>
    </xf>
    <xf numFmtId="3" fontId="89" fillId="0" borderId="0" xfId="2" applyNumberFormat="1" applyFont="1" applyBorder="1" applyAlignment="1">
      <alignment horizontal="center" vertical="center"/>
    </xf>
    <xf numFmtId="170" fontId="89" fillId="0" borderId="0" xfId="2" applyNumberFormat="1" applyFont="1" applyBorder="1" applyAlignment="1">
      <alignment horizontal="center"/>
    </xf>
    <xf numFmtId="3" fontId="89" fillId="26" borderId="0" xfId="2" applyNumberFormat="1" applyFont="1" applyFill="1" applyBorder="1" applyAlignment="1">
      <alignment horizontal="center"/>
    </xf>
    <xf numFmtId="3" fontId="89" fillId="28" borderId="0" xfId="2" applyNumberFormat="1" applyFont="1" applyFill="1" applyBorder="1" applyAlignment="1">
      <alignment horizontal="center"/>
    </xf>
    <xf numFmtId="3" fontId="93" fillId="26" borderId="0" xfId="2" applyNumberFormat="1" applyFont="1" applyFill="1"/>
    <xf numFmtId="3" fontId="93" fillId="28" borderId="0" xfId="2" applyNumberFormat="1" applyFont="1" applyFill="1"/>
    <xf numFmtId="170" fontId="89" fillId="0" borderId="1" xfId="2" applyNumberFormat="1" applyFont="1" applyFill="1" applyBorder="1" applyAlignment="1">
      <alignment horizontal="center" vertical="center"/>
    </xf>
    <xf numFmtId="3" fontId="89" fillId="0" borderId="1" xfId="2" applyNumberFormat="1" applyFont="1" applyFill="1" applyBorder="1" applyAlignment="1">
      <alignment horizontal="center" vertical="center"/>
    </xf>
    <xf numFmtId="170" fontId="89" fillId="0" borderId="0" xfId="2" applyNumberFormat="1" applyFont="1" applyFill="1" applyBorder="1" applyAlignment="1">
      <alignment horizontal="center" vertical="center"/>
    </xf>
    <xf numFmtId="3" fontId="89" fillId="26" borderId="1" xfId="2" applyNumberFormat="1" applyFont="1" applyFill="1" applyBorder="1" applyAlignment="1">
      <alignment horizontal="center" vertical="center"/>
    </xf>
    <xf numFmtId="3" fontId="89" fillId="28" borderId="1" xfId="2" applyNumberFormat="1" applyFont="1" applyFill="1" applyBorder="1" applyAlignment="1">
      <alignment horizontal="center" vertical="center"/>
    </xf>
    <xf numFmtId="3" fontId="89" fillId="0" borderId="0" xfId="2" applyNumberFormat="1" applyFont="1" applyFill="1" applyBorder="1" applyAlignment="1">
      <alignment horizontal="center"/>
    </xf>
    <xf numFmtId="3" fontId="89" fillId="0" borderId="1" xfId="2" applyNumberFormat="1" applyFont="1" applyBorder="1" applyAlignment="1">
      <alignment horizontal="center" vertical="center"/>
    </xf>
    <xf numFmtId="3" fontId="89" fillId="28" borderId="1" xfId="2" applyNumberFormat="1" applyFont="1" applyFill="1" applyBorder="1" applyAlignment="1">
      <alignment horizontal="center"/>
    </xf>
    <xf numFmtId="179" fontId="89" fillId="0" borderId="1" xfId="2" applyNumberFormat="1" applyFont="1" applyBorder="1" applyAlignment="1">
      <alignment horizontal="center" vertical="center"/>
    </xf>
    <xf numFmtId="179" fontId="89" fillId="0" borderId="0" xfId="2" applyNumberFormat="1" applyFont="1" applyBorder="1" applyAlignment="1">
      <alignment horizontal="center" vertical="center"/>
    </xf>
    <xf numFmtId="3" fontId="89" fillId="26" borderId="1" xfId="2" applyNumberFormat="1" applyFont="1" applyFill="1" applyBorder="1" applyAlignment="1">
      <alignment horizontal="center"/>
    </xf>
    <xf numFmtId="0" fontId="93" fillId="0" borderId="0" xfId="2" applyFont="1" applyBorder="1" applyAlignment="1">
      <alignment vertical="center"/>
    </xf>
    <xf numFmtId="170" fontId="93" fillId="0" borderId="0" xfId="2" applyNumberFormat="1" applyFont="1" applyBorder="1" applyAlignment="1">
      <alignment vertical="center"/>
    </xf>
    <xf numFmtId="0" fontId="93" fillId="0" borderId="0" xfId="2" applyFont="1" applyAlignment="1">
      <alignment horizontal="center"/>
    </xf>
    <xf numFmtId="0" fontId="93" fillId="0" borderId="0" xfId="2" applyFont="1" applyFill="1" applyBorder="1" applyAlignment="1">
      <alignment horizontal="center" vertical="center" textRotation="90" wrapText="1"/>
    </xf>
    <xf numFmtId="0" fontId="89" fillId="35" borderId="29" xfId="2" applyFont="1" applyFill="1" applyBorder="1" applyAlignment="1">
      <alignment horizontal="center"/>
    </xf>
    <xf numFmtId="0" fontId="93" fillId="32" borderId="3" xfId="2" applyFont="1" applyFill="1" applyBorder="1" applyAlignment="1">
      <alignment wrapText="1"/>
    </xf>
    <xf numFmtId="0" fontId="93" fillId="32" borderId="1" xfId="2" applyFont="1" applyFill="1" applyBorder="1" applyAlignment="1">
      <alignment wrapText="1"/>
    </xf>
    <xf numFmtId="0" fontId="93" fillId="36" borderId="1" xfId="2" applyFont="1" applyFill="1" applyBorder="1" applyAlignment="1">
      <alignment wrapText="1"/>
    </xf>
    <xf numFmtId="0" fontId="93" fillId="26" borderId="1" xfId="2" applyFont="1" applyFill="1" applyBorder="1" applyAlignment="1">
      <alignment horizontal="center" wrapText="1"/>
    </xf>
    <xf numFmtId="0" fontId="93" fillId="26" borderId="53" xfId="2" applyFont="1" applyFill="1" applyBorder="1" applyAlignment="1">
      <alignment horizontal="center" wrapText="1"/>
    </xf>
    <xf numFmtId="0" fontId="89" fillId="27" borderId="7" xfId="2" applyFont="1" applyFill="1" applyBorder="1" applyAlignment="1">
      <alignment horizontal="center" wrapText="1"/>
    </xf>
    <xf numFmtId="0" fontId="93" fillId="28" borderId="29" xfId="2" applyFont="1" applyFill="1" applyBorder="1" applyAlignment="1">
      <alignment wrapText="1"/>
    </xf>
    <xf numFmtId="0" fontId="93" fillId="28" borderId="1" xfId="2" applyFont="1" applyFill="1" applyBorder="1" applyAlignment="1">
      <alignment wrapText="1"/>
    </xf>
    <xf numFmtId="0" fontId="93" fillId="27" borderId="1" xfId="2" applyFont="1" applyFill="1" applyBorder="1" applyAlignment="1">
      <alignment wrapText="1"/>
    </xf>
    <xf numFmtId="0" fontId="93" fillId="37" borderId="1" xfId="2" applyFont="1" applyFill="1" applyBorder="1" applyAlignment="1">
      <alignment horizontal="center" wrapText="1"/>
    </xf>
    <xf numFmtId="0" fontId="93" fillId="37" borderId="53" xfId="2" applyFont="1" applyFill="1" applyBorder="1" applyAlignment="1">
      <alignment horizontal="center" wrapText="1"/>
    </xf>
    <xf numFmtId="0" fontId="89" fillId="0" borderId="0" xfId="2" applyFont="1" applyBorder="1" applyAlignment="1">
      <alignment horizontal="center"/>
    </xf>
    <xf numFmtId="0" fontId="93" fillId="32" borderId="3" xfId="2" applyFont="1" applyFill="1" applyBorder="1"/>
    <xf numFmtId="0" fontId="93" fillId="32" borderId="1" xfId="2" applyFont="1" applyFill="1" applyBorder="1"/>
    <xf numFmtId="0" fontId="93" fillId="36" borderId="1" xfId="2" applyFont="1" applyFill="1" applyBorder="1"/>
    <xf numFmtId="0" fontId="93" fillId="26" borderId="1" xfId="2" applyFont="1" applyFill="1" applyBorder="1"/>
    <xf numFmtId="0" fontId="93" fillId="26" borderId="53" xfId="2" applyFont="1" applyFill="1" applyBorder="1"/>
    <xf numFmtId="0" fontId="89" fillId="27" borderId="7" xfId="2" applyFont="1" applyFill="1" applyBorder="1" applyAlignment="1">
      <alignment horizontal="center"/>
    </xf>
    <xf numFmtId="0" fontId="93" fillId="28" borderId="29" xfId="2" applyFont="1" applyFill="1" applyBorder="1"/>
    <xf numFmtId="0" fontId="93" fillId="28" borderId="1" xfId="2" applyFont="1" applyFill="1" applyBorder="1"/>
    <xf numFmtId="0" fontId="93" fillId="27" borderId="1" xfId="2" applyFont="1" applyFill="1" applyBorder="1"/>
    <xf numFmtId="0" fontId="93" fillId="37" borderId="1" xfId="2" applyFont="1" applyFill="1" applyBorder="1"/>
    <xf numFmtId="0" fontId="93" fillId="37" borderId="53" xfId="2" applyFont="1" applyFill="1" applyBorder="1"/>
    <xf numFmtId="0" fontId="102" fillId="0" borderId="1" xfId="2" applyFont="1" applyFill="1" applyBorder="1" applyAlignment="1">
      <alignment vertical="center"/>
    </xf>
    <xf numFmtId="0" fontId="102" fillId="0" borderId="4" xfId="2" applyFont="1" applyFill="1" applyBorder="1" applyAlignment="1">
      <alignment vertical="center" wrapText="1"/>
    </xf>
    <xf numFmtId="0" fontId="102" fillId="0" borderId="29" xfId="2" applyFont="1" applyFill="1" applyBorder="1" applyAlignment="1">
      <alignment vertical="center" wrapText="1"/>
    </xf>
    <xf numFmtId="0" fontId="102" fillId="0" borderId="53" xfId="2" applyFont="1" applyFill="1" applyBorder="1" applyAlignment="1">
      <alignment vertical="center" wrapText="1"/>
    </xf>
    <xf numFmtId="0" fontId="102" fillId="0" borderId="3" xfId="2" applyFont="1" applyFill="1" applyBorder="1" applyAlignment="1">
      <alignment horizontal="center" vertical="center"/>
    </xf>
    <xf numFmtId="0" fontId="107" fillId="35" borderId="29" xfId="2" applyFont="1" applyFill="1" applyBorder="1" applyAlignment="1">
      <alignment vertical="center"/>
    </xf>
    <xf numFmtId="0" fontId="102" fillId="32" borderId="3" xfId="2" applyFont="1" applyFill="1" applyBorder="1" applyAlignment="1">
      <alignment vertical="center"/>
    </xf>
    <xf numFmtId="0" fontId="102" fillId="32" borderId="1" xfId="2" applyFont="1" applyFill="1" applyBorder="1" applyAlignment="1">
      <alignment vertical="center"/>
    </xf>
    <xf numFmtId="0" fontId="102" fillId="36" borderId="1" xfId="2" applyFont="1" applyFill="1" applyBorder="1" applyAlignment="1">
      <alignment vertical="center"/>
    </xf>
    <xf numFmtId="0" fontId="102" fillId="26" borderId="1" xfId="2" applyFont="1" applyFill="1" applyBorder="1" applyAlignment="1">
      <alignment vertical="center"/>
    </xf>
    <xf numFmtId="0" fontId="102" fillId="26" borderId="53" xfId="2" applyFont="1" applyFill="1" applyBorder="1" applyAlignment="1">
      <alignment vertical="center"/>
    </xf>
    <xf numFmtId="0" fontId="107" fillId="27" borderId="1" xfId="2" applyFont="1" applyFill="1" applyBorder="1" applyAlignment="1">
      <alignment vertical="center"/>
    </xf>
    <xf numFmtId="0" fontId="102" fillId="28" borderId="29" xfId="2" applyFont="1" applyFill="1" applyBorder="1" applyAlignment="1">
      <alignment vertical="center"/>
    </xf>
    <xf numFmtId="0" fontId="102" fillId="28" borderId="1" xfId="2" applyFont="1" applyFill="1" applyBorder="1" applyAlignment="1">
      <alignment vertical="center"/>
    </xf>
    <xf numFmtId="0" fontId="102" fillId="27" borderId="1" xfId="2" applyFont="1" applyFill="1" applyBorder="1" applyAlignment="1">
      <alignment vertical="center"/>
    </xf>
    <xf numFmtId="0" fontId="102" fillId="37" borderId="1" xfId="2" applyFont="1" applyFill="1" applyBorder="1" applyAlignment="1">
      <alignment vertical="center"/>
    </xf>
    <xf numFmtId="0" fontId="102" fillId="37" borderId="53" xfId="2" applyFont="1" applyFill="1" applyBorder="1" applyAlignment="1">
      <alignment vertical="center"/>
    </xf>
    <xf numFmtId="0" fontId="103" fillId="0" borderId="5" xfId="2" applyFont="1" applyFill="1" applyBorder="1"/>
    <xf numFmtId="0" fontId="103" fillId="0" borderId="1" xfId="2" applyFont="1" applyFill="1" applyBorder="1" applyAlignment="1">
      <alignment vertical="center"/>
    </xf>
    <xf numFmtId="0" fontId="103" fillId="0" borderId="4" xfId="2" applyFont="1" applyFill="1" applyBorder="1" applyAlignment="1">
      <alignment vertical="center" wrapText="1"/>
    </xf>
    <xf numFmtId="0" fontId="103" fillId="0" borderId="29" xfId="2" applyFont="1" applyFill="1" applyBorder="1" applyAlignment="1">
      <alignment vertical="center" wrapText="1"/>
    </xf>
    <xf numFmtId="0" fontId="103" fillId="0" borderId="53" xfId="2" applyFont="1" applyFill="1" applyBorder="1" applyAlignment="1">
      <alignment vertical="center" wrapText="1"/>
    </xf>
    <xf numFmtId="0" fontId="103" fillId="0" borderId="3" xfId="2" applyFont="1" applyFill="1" applyBorder="1" applyAlignment="1">
      <alignment horizontal="center" vertical="center"/>
    </xf>
    <xf numFmtId="0" fontId="108" fillId="35" borderId="29" xfId="2" applyFont="1" applyFill="1" applyBorder="1" applyAlignment="1">
      <alignment vertical="center"/>
    </xf>
    <xf numFmtId="0" fontId="103" fillId="32" borderId="3" xfId="2" applyFont="1" applyFill="1" applyBorder="1" applyAlignment="1">
      <alignment vertical="center"/>
    </xf>
    <xf numFmtId="0" fontId="103" fillId="32" borderId="1" xfId="2" applyFont="1" applyFill="1" applyBorder="1" applyAlignment="1">
      <alignment vertical="center"/>
    </xf>
    <xf numFmtId="0" fontId="103" fillId="36" borderId="1" xfId="2" applyFont="1" applyFill="1" applyBorder="1" applyAlignment="1">
      <alignment vertical="center"/>
    </xf>
    <xf numFmtId="0" fontId="103" fillId="26" borderId="1" xfId="2" applyFont="1" applyFill="1" applyBorder="1" applyAlignment="1">
      <alignment vertical="center"/>
    </xf>
    <xf numFmtId="0" fontId="103" fillId="26" borderId="53" xfId="2" applyFont="1" applyFill="1" applyBorder="1" applyAlignment="1">
      <alignment vertical="center"/>
    </xf>
    <xf numFmtId="0" fontId="108" fillId="27" borderId="1" xfId="2" applyFont="1" applyFill="1" applyBorder="1" applyAlignment="1">
      <alignment vertical="center"/>
    </xf>
    <xf numFmtId="0" fontId="103" fillId="28" borderId="29" xfId="2" applyFont="1" applyFill="1" applyBorder="1" applyAlignment="1">
      <alignment vertical="center"/>
    </xf>
    <xf numFmtId="0" fontId="103" fillId="28" borderId="1" xfId="2" applyFont="1" applyFill="1" applyBorder="1" applyAlignment="1">
      <alignment vertical="center"/>
    </xf>
    <xf numFmtId="0" fontId="103" fillId="27" borderId="1" xfId="2" applyFont="1" applyFill="1" applyBorder="1" applyAlignment="1">
      <alignment vertical="center"/>
    </xf>
    <xf numFmtId="0" fontId="103" fillId="37" borderId="1" xfId="2" applyFont="1" applyFill="1" applyBorder="1" applyAlignment="1">
      <alignment vertical="center"/>
    </xf>
    <xf numFmtId="0" fontId="103" fillId="37" borderId="53" xfId="2" applyFont="1" applyFill="1" applyBorder="1" applyAlignment="1">
      <alignment vertical="center"/>
    </xf>
    <xf numFmtId="0" fontId="103" fillId="0" borderId="0" xfId="2" applyFont="1" applyFill="1" applyBorder="1"/>
    <xf numFmtId="0" fontId="109" fillId="0" borderId="0" xfId="2" applyFont="1" applyFill="1" applyBorder="1" applyAlignment="1">
      <alignment horizontal="left"/>
    </xf>
    <xf numFmtId="0" fontId="109" fillId="0" borderId="1" xfId="2" applyFont="1" applyFill="1" applyBorder="1" applyAlignment="1">
      <alignment vertical="center"/>
    </xf>
    <xf numFmtId="0" fontId="109" fillId="0" borderId="1" xfId="2" applyFont="1" applyFill="1" applyBorder="1" applyAlignment="1">
      <alignment vertical="center" wrapText="1"/>
    </xf>
    <xf numFmtId="0" fontId="109" fillId="0" borderId="4" xfId="2" applyFont="1" applyFill="1" applyBorder="1" applyAlignment="1">
      <alignment vertical="center"/>
    </xf>
    <xf numFmtId="0" fontId="109" fillId="0" borderId="29" xfId="2" applyFont="1" applyFill="1" applyBorder="1" applyAlignment="1">
      <alignment vertical="center"/>
    </xf>
    <xf numFmtId="0" fontId="109" fillId="0" borderId="53" xfId="2" applyFont="1" applyFill="1" applyBorder="1" applyAlignment="1">
      <alignment vertical="center"/>
    </xf>
    <xf numFmtId="0" fontId="109" fillId="0" borderId="3" xfId="2" applyFont="1" applyFill="1" applyBorder="1" applyAlignment="1">
      <alignment horizontal="center" vertical="center"/>
    </xf>
    <xf numFmtId="0" fontId="110" fillId="35" borderId="29" xfId="2" applyFont="1" applyFill="1" applyBorder="1" applyAlignment="1">
      <alignment vertical="center"/>
    </xf>
    <xf numFmtId="0" fontId="109" fillId="32" borderId="3" xfId="2" applyFont="1" applyFill="1" applyBorder="1" applyAlignment="1">
      <alignment vertical="center"/>
    </xf>
    <xf numFmtId="0" fontId="109" fillId="32" borderId="1" xfId="2" applyFont="1" applyFill="1" applyBorder="1" applyAlignment="1">
      <alignment vertical="center"/>
    </xf>
    <xf numFmtId="0" fontId="109" fillId="36" borderId="1" xfId="2" applyFont="1" applyFill="1" applyBorder="1" applyAlignment="1">
      <alignment vertical="center"/>
    </xf>
    <xf numFmtId="0" fontId="109" fillId="26" borderId="1" xfId="2" applyFont="1" applyFill="1" applyBorder="1" applyAlignment="1">
      <alignment vertical="center"/>
    </xf>
    <xf numFmtId="0" fontId="109" fillId="26" borderId="53" xfId="2" applyFont="1" applyFill="1" applyBorder="1" applyAlignment="1">
      <alignment vertical="center"/>
    </xf>
    <xf numFmtId="0" fontId="110" fillId="27" borderId="1" xfId="2" applyFont="1" applyFill="1" applyBorder="1" applyAlignment="1">
      <alignment vertical="center"/>
    </xf>
    <xf numFmtId="0" fontId="109" fillId="28" borderId="29" xfId="2" applyFont="1" applyFill="1" applyBorder="1" applyAlignment="1">
      <alignment vertical="center"/>
    </xf>
    <xf numFmtId="0" fontId="109" fillId="28" borderId="1" xfId="2" applyFont="1" applyFill="1" applyBorder="1" applyAlignment="1">
      <alignment vertical="center"/>
    </xf>
    <xf numFmtId="0" fontId="109" fillId="27" borderId="1" xfId="2" applyFont="1" applyFill="1" applyBorder="1" applyAlignment="1">
      <alignment vertical="center"/>
    </xf>
    <xf numFmtId="0" fontId="109" fillId="37" borderId="1" xfId="2" applyFont="1" applyFill="1" applyBorder="1" applyAlignment="1">
      <alignment vertical="center"/>
    </xf>
    <xf numFmtId="0" fontId="109" fillId="37" borderId="53" xfId="2" applyFont="1" applyFill="1" applyBorder="1" applyAlignment="1">
      <alignment vertical="center"/>
    </xf>
    <xf numFmtId="0" fontId="109" fillId="0" borderId="0" xfId="2" applyFont="1"/>
    <xf numFmtId="0" fontId="109" fillId="0" borderId="5" xfId="2" applyFont="1" applyFill="1" applyBorder="1" applyAlignment="1">
      <alignment horizontal="left"/>
    </xf>
    <xf numFmtId="0" fontId="104" fillId="0" borderId="0" xfId="2" applyFont="1" applyFill="1" applyBorder="1" applyAlignment="1">
      <alignment horizontal="left" vertical="center"/>
    </xf>
    <xf numFmtId="0" fontId="104" fillId="0" borderId="1" xfId="2" applyFont="1" applyFill="1" applyBorder="1" applyAlignment="1">
      <alignment vertical="center"/>
    </xf>
    <xf numFmtId="0" fontId="104" fillId="0" borderId="1" xfId="2" applyFont="1" applyFill="1" applyBorder="1" applyAlignment="1">
      <alignment vertical="center" wrapText="1"/>
    </xf>
    <xf numFmtId="0" fontId="104" fillId="0" borderId="4" xfId="2" applyFont="1" applyFill="1" applyBorder="1" applyAlignment="1">
      <alignment vertical="center" wrapText="1"/>
    </xf>
    <xf numFmtId="0" fontId="104" fillId="0" borderId="29" xfId="2" applyFont="1" applyFill="1" applyBorder="1" applyAlignment="1">
      <alignment vertical="center" wrapText="1"/>
    </xf>
    <xf numFmtId="0" fontId="104" fillId="0" borderId="53" xfId="2" applyFont="1" applyFill="1" applyBorder="1" applyAlignment="1">
      <alignment vertical="center" wrapText="1"/>
    </xf>
    <xf numFmtId="0" fontId="104" fillId="0" borderId="3" xfId="2" applyFont="1" applyFill="1" applyBorder="1" applyAlignment="1">
      <alignment horizontal="center" vertical="center"/>
    </xf>
    <xf numFmtId="0" fontId="105" fillId="35" borderId="29" xfId="2" applyFont="1" applyFill="1" applyBorder="1" applyAlignment="1">
      <alignment vertical="center"/>
    </xf>
    <xf numFmtId="0" fontId="104" fillId="32" borderId="3" xfId="2" applyFont="1" applyFill="1" applyBorder="1" applyAlignment="1">
      <alignment vertical="center"/>
    </xf>
    <xf numFmtId="0" fontId="104" fillId="32" borderId="1" xfId="2" applyFont="1" applyFill="1" applyBorder="1" applyAlignment="1">
      <alignment vertical="center"/>
    </xf>
    <xf numFmtId="0" fontId="104" fillId="36" borderId="1" xfId="2" applyFont="1" applyFill="1" applyBorder="1" applyAlignment="1">
      <alignment vertical="center"/>
    </xf>
    <xf numFmtId="0" fontId="104" fillId="26" borderId="1" xfId="2" applyFont="1" applyFill="1" applyBorder="1" applyAlignment="1">
      <alignment vertical="center"/>
    </xf>
    <xf numFmtId="0" fontId="104" fillId="26" borderId="53" xfId="2" applyFont="1" applyFill="1" applyBorder="1" applyAlignment="1">
      <alignment vertical="center"/>
    </xf>
    <xf numFmtId="0" fontId="105" fillId="27" borderId="1" xfId="2" applyFont="1" applyFill="1" applyBorder="1" applyAlignment="1">
      <alignment vertical="center"/>
    </xf>
    <xf numFmtId="0" fontId="104" fillId="28" borderId="29" xfId="2" applyFont="1" applyFill="1" applyBorder="1" applyAlignment="1">
      <alignment vertical="center"/>
    </xf>
    <xf numFmtId="0" fontId="104" fillId="28" borderId="1" xfId="2" applyFont="1" applyFill="1" applyBorder="1" applyAlignment="1">
      <alignment vertical="center"/>
    </xf>
    <xf numFmtId="0" fontId="104" fillId="27" borderId="1" xfId="2" applyFont="1" applyFill="1" applyBorder="1" applyAlignment="1">
      <alignment vertical="center"/>
    </xf>
    <xf numFmtId="0" fontId="104" fillId="37" borderId="1" xfId="2" applyFont="1" applyFill="1" applyBorder="1" applyAlignment="1">
      <alignment vertical="center"/>
    </xf>
    <xf numFmtId="0" fontId="104" fillId="37" borderId="53" xfId="2" applyFont="1" applyFill="1" applyBorder="1" applyAlignment="1">
      <alignment vertical="center"/>
    </xf>
    <xf numFmtId="0" fontId="104" fillId="0" borderId="0" xfId="2" applyFont="1" applyAlignment="1">
      <alignment vertical="center"/>
    </xf>
    <xf numFmtId="0" fontId="106" fillId="0" borderId="0" xfId="2" applyFont="1" applyFill="1" applyBorder="1"/>
    <xf numFmtId="0" fontId="106" fillId="0" borderId="1" xfId="2" applyFont="1" applyFill="1" applyBorder="1" applyAlignment="1">
      <alignment vertical="center"/>
    </xf>
    <xf numFmtId="0" fontId="106" fillId="0" borderId="4" xfId="2" applyFont="1" applyFill="1" applyBorder="1" applyAlignment="1">
      <alignment vertical="center" wrapText="1"/>
    </xf>
    <xf numFmtId="0" fontId="106" fillId="0" borderId="27" xfId="2" applyFont="1" applyFill="1" applyBorder="1" applyAlignment="1">
      <alignment vertical="center" wrapText="1"/>
    </xf>
    <xf numFmtId="0" fontId="106" fillId="0" borderId="26" xfId="2" applyFont="1" applyFill="1" applyBorder="1" applyAlignment="1">
      <alignment vertical="center" wrapText="1"/>
    </xf>
    <xf numFmtId="0" fontId="106" fillId="0" borderId="54" xfId="2" applyFont="1" applyFill="1" applyBorder="1" applyAlignment="1">
      <alignment vertical="center" wrapText="1"/>
    </xf>
    <xf numFmtId="0" fontId="106" fillId="0" borderId="3" xfId="2" applyFont="1" applyFill="1" applyBorder="1" applyAlignment="1">
      <alignment horizontal="center" vertical="center"/>
    </xf>
    <xf numFmtId="0" fontId="111" fillId="35" borderId="27" xfId="2" applyFont="1" applyFill="1" applyBorder="1" applyAlignment="1">
      <alignment vertical="center"/>
    </xf>
    <xf numFmtId="0" fontId="106" fillId="32" borderId="24" xfId="2" applyFont="1" applyFill="1" applyBorder="1" applyAlignment="1">
      <alignment vertical="center"/>
    </xf>
    <xf numFmtId="0" fontId="106" fillId="32" borderId="26" xfId="2" applyFont="1" applyFill="1" applyBorder="1" applyAlignment="1">
      <alignment vertical="center"/>
    </xf>
    <xf numFmtId="0" fontId="106" fillId="36" borderId="26" xfId="2" applyFont="1" applyFill="1" applyBorder="1" applyAlignment="1">
      <alignment vertical="center"/>
    </xf>
    <xf numFmtId="0" fontId="106" fillId="26" borderId="26" xfId="2" applyFont="1" applyFill="1" applyBorder="1" applyAlignment="1">
      <alignment vertical="center"/>
    </xf>
    <xf numFmtId="0" fontId="106" fillId="26" borderId="54" xfId="2" applyFont="1" applyFill="1" applyBorder="1" applyAlignment="1">
      <alignment vertical="center"/>
    </xf>
    <xf numFmtId="0" fontId="111" fillId="27" borderId="1" xfId="2" applyFont="1" applyFill="1" applyBorder="1" applyAlignment="1">
      <alignment vertical="center"/>
    </xf>
    <xf numFmtId="0" fontId="106" fillId="28" borderId="27" xfId="2" applyFont="1" applyFill="1" applyBorder="1" applyAlignment="1">
      <alignment vertical="center"/>
    </xf>
    <xf numFmtId="0" fontId="106" fillId="28" borderId="26" xfId="2" applyFont="1" applyFill="1" applyBorder="1" applyAlignment="1">
      <alignment vertical="center"/>
    </xf>
    <xf numFmtId="0" fontId="106" fillId="27" borderId="26" xfId="2" applyFont="1" applyFill="1" applyBorder="1" applyAlignment="1">
      <alignment vertical="center"/>
    </xf>
    <xf numFmtId="0" fontId="106" fillId="37" borderId="26" xfId="2" applyFont="1" applyFill="1" applyBorder="1" applyAlignment="1">
      <alignment vertical="center"/>
    </xf>
    <xf numFmtId="0" fontId="106" fillId="37" borderId="54" xfId="2" applyFont="1" applyFill="1" applyBorder="1" applyAlignment="1">
      <alignment vertical="center"/>
    </xf>
    <xf numFmtId="0" fontId="93" fillId="0" borderId="0" xfId="2" applyFont="1" applyBorder="1" applyAlignment="1">
      <alignment horizontal="center"/>
    </xf>
    <xf numFmtId="3" fontId="93" fillId="0" borderId="0" xfId="2" applyNumberFormat="1" applyFont="1" applyAlignment="1">
      <alignment vertical="center"/>
    </xf>
    <xf numFmtId="3" fontId="89" fillId="0" borderId="0" xfId="2" applyNumberFormat="1" applyFont="1" applyBorder="1" applyAlignment="1">
      <alignment horizontal="center"/>
    </xf>
    <xf numFmtId="171" fontId="89" fillId="0" borderId="0" xfId="2" applyNumberFormat="1" applyFont="1" applyBorder="1" applyAlignment="1">
      <alignment horizontal="center"/>
    </xf>
    <xf numFmtId="171" fontId="89" fillId="35" borderId="1" xfId="2" applyNumberFormat="1" applyFont="1" applyFill="1" applyBorder="1" applyAlignment="1">
      <alignment horizontal="center"/>
    </xf>
    <xf numFmtId="171" fontId="89" fillId="0" borderId="1" xfId="2" applyNumberFormat="1" applyFont="1" applyFill="1" applyBorder="1" applyAlignment="1">
      <alignment horizontal="center" vertical="center"/>
    </xf>
    <xf numFmtId="171" fontId="89" fillId="27" borderId="1" xfId="2" applyNumberFormat="1" applyFont="1" applyFill="1" applyBorder="1" applyAlignment="1">
      <alignment horizontal="center" vertical="center"/>
    </xf>
    <xf numFmtId="170" fontId="89" fillId="0" borderId="1" xfId="2" applyNumberFormat="1" applyFont="1" applyFill="1" applyBorder="1" applyAlignment="1">
      <alignment horizontal="center"/>
    </xf>
    <xf numFmtId="3" fontId="89" fillId="0" borderId="1" xfId="2" applyNumberFormat="1" applyFont="1" applyFill="1" applyBorder="1" applyAlignment="1">
      <alignment horizontal="center"/>
    </xf>
    <xf numFmtId="171" fontId="89" fillId="0" borderId="1" xfId="2" applyNumberFormat="1" applyFont="1" applyFill="1" applyBorder="1" applyAlignment="1">
      <alignment horizontal="center"/>
    </xf>
    <xf numFmtId="170" fontId="89" fillId="0" borderId="1" xfId="2" applyNumberFormat="1" applyFont="1" applyBorder="1" applyAlignment="1">
      <alignment horizontal="center"/>
    </xf>
    <xf numFmtId="3" fontId="89" fillId="0" borderId="1" xfId="2" applyNumberFormat="1" applyFont="1" applyBorder="1" applyAlignment="1">
      <alignment horizontal="center"/>
    </xf>
    <xf numFmtId="171" fontId="89" fillId="0" borderId="1" xfId="2" applyNumberFormat="1" applyFont="1" applyBorder="1" applyAlignment="1">
      <alignment horizontal="center"/>
    </xf>
    <xf numFmtId="171" fontId="89" fillId="0" borderId="1" xfId="2" applyNumberFormat="1" applyFont="1" applyBorder="1" applyAlignment="1">
      <alignment horizontal="center" vertical="center"/>
    </xf>
    <xf numFmtId="171" fontId="93" fillId="0" borderId="0" xfId="2" applyNumberFormat="1" applyFont="1" applyAlignment="1">
      <alignment horizontal="center"/>
    </xf>
    <xf numFmtId="0" fontId="7" fillId="31" borderId="1" xfId="0" applyFont="1" applyFill="1" applyBorder="1" applyAlignment="1">
      <alignment wrapText="1"/>
    </xf>
    <xf numFmtId="0" fontId="7" fillId="31" borderId="1" xfId="0" applyFont="1" applyFill="1" applyBorder="1" applyAlignment="1">
      <alignment horizontal="center" wrapText="1"/>
    </xf>
    <xf numFmtId="0" fontId="7" fillId="31" borderId="1" xfId="0" applyFont="1" applyFill="1" applyBorder="1"/>
    <xf numFmtId="0" fontId="7" fillId="31" borderId="1" xfId="0" applyFont="1" applyFill="1" applyBorder="1" applyAlignment="1">
      <alignment horizontal="center"/>
    </xf>
    <xf numFmtId="0" fontId="7" fillId="29" borderId="1" xfId="0" applyFont="1" applyFill="1" applyBorder="1" applyAlignment="1">
      <alignment wrapText="1"/>
    </xf>
    <xf numFmtId="177" fontId="40" fillId="29" borderId="1" xfId="0" applyNumberFormat="1" applyFont="1" applyFill="1" applyBorder="1" applyAlignment="1">
      <alignment horizontal="center" wrapText="1"/>
    </xf>
    <xf numFmtId="0" fontId="7" fillId="29" borderId="1" xfId="0" applyFont="1" applyFill="1" applyBorder="1" applyAlignment="1">
      <alignment horizontal="center" wrapText="1"/>
    </xf>
    <xf numFmtId="0" fontId="7" fillId="29" borderId="1" xfId="0" applyFont="1" applyFill="1" applyBorder="1" applyAlignment="1">
      <alignment horizontal="center"/>
    </xf>
    <xf numFmtId="0" fontId="40" fillId="29" borderId="1" xfId="0" applyFont="1" applyFill="1" applyBorder="1" applyAlignment="1">
      <alignment horizontal="center" wrapText="1"/>
    </xf>
    <xf numFmtId="0" fontId="40" fillId="29" borderId="1" xfId="0" applyFont="1" applyFill="1" applyBorder="1" applyAlignment="1">
      <alignment horizontal="center"/>
    </xf>
    <xf numFmtId="177" fontId="40" fillId="29" borderId="1" xfId="0" applyNumberFormat="1" applyFont="1" applyFill="1" applyBorder="1" applyAlignment="1">
      <alignment horizontal="center"/>
    </xf>
    <xf numFmtId="177" fontId="7" fillId="0" borderId="1" xfId="0" applyNumberFormat="1" applyFont="1" applyBorder="1" applyAlignment="1">
      <alignment horizontal="center"/>
    </xf>
    <xf numFmtId="0" fontId="0" fillId="26" borderId="1" xfId="0" applyFill="1" applyBorder="1" applyAlignment="1">
      <alignment horizontal="center" vertical="center"/>
    </xf>
    <xf numFmtId="0" fontId="0" fillId="26" borderId="3" xfId="0" applyFill="1" applyBorder="1" applyAlignment="1">
      <alignment horizontal="center" vertical="center"/>
    </xf>
    <xf numFmtId="168" fontId="0" fillId="26" borderId="1" xfId="0" applyNumberFormat="1" applyFill="1" applyBorder="1" applyAlignment="1">
      <alignment horizontal="center" vertical="center"/>
    </xf>
    <xf numFmtId="0" fontId="7" fillId="0" borderId="1" xfId="0" applyFont="1" applyBorder="1" applyAlignment="1">
      <alignment horizontal="center" wrapText="1"/>
    </xf>
    <xf numFmtId="177" fontId="7" fillId="26" borderId="1" xfId="0" applyNumberFormat="1" applyFont="1" applyFill="1" applyBorder="1" applyAlignment="1">
      <alignment horizontal="center" wrapText="1"/>
    </xf>
    <xf numFmtId="177" fontId="83" fillId="0" borderId="1" xfId="0" applyNumberFormat="1" applyFont="1" applyBorder="1" applyAlignment="1">
      <alignment horizontal="left" wrapText="1"/>
    </xf>
    <xf numFmtId="0" fontId="7" fillId="0" borderId="1" xfId="0" applyFont="1" applyFill="1" applyBorder="1" applyAlignment="1">
      <alignment horizontal="center" wrapText="1"/>
    </xf>
    <xf numFmtId="0" fontId="7" fillId="0" borderId="1" xfId="0" applyFont="1" applyBorder="1" applyAlignment="1">
      <alignment horizontal="center" wrapText="1"/>
    </xf>
    <xf numFmtId="0" fontId="7" fillId="31" borderId="0" xfId="0" applyFont="1" applyFill="1"/>
    <xf numFmtId="0" fontId="7" fillId="0" borderId="0" xfId="1" applyFont="1" applyAlignment="1">
      <alignment horizontal="center" vertical="center"/>
    </xf>
    <xf numFmtId="0" fontId="11" fillId="0" borderId="1" xfId="2" applyFont="1" applyFill="1" applyBorder="1" applyAlignment="1">
      <alignment horizontal="center" vertical="center"/>
    </xf>
    <xf numFmtId="0" fontId="44" fillId="0" borderId="0" xfId="43" applyFont="1" applyFill="1" applyBorder="1" applyAlignment="1">
      <alignment horizontal="center" vertical="center"/>
    </xf>
    <xf numFmtId="0" fontId="48" fillId="0" borderId="1" xfId="45" applyFont="1" applyFill="1" applyBorder="1" applyAlignment="1">
      <alignment horizontal="center" vertical="center" wrapText="1"/>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49" fontId="83" fillId="29" borderId="1" xfId="1" applyNumberFormat="1" applyFont="1" applyFill="1" applyBorder="1" applyAlignment="1">
      <alignment horizontal="center" vertical="center"/>
    </xf>
    <xf numFmtId="0" fontId="11" fillId="29" borderId="1" xfId="2" applyFont="1" applyFill="1" applyBorder="1" applyAlignment="1">
      <alignment vertical="center"/>
    </xf>
    <xf numFmtId="168" fontId="42" fillId="29" borderId="10" xfId="2" applyNumberFormat="1" applyFont="1" applyFill="1" applyBorder="1" applyAlignment="1">
      <alignment horizontal="center" vertical="center"/>
    </xf>
    <xf numFmtId="0" fontId="83" fillId="29" borderId="1" xfId="0" applyFont="1" applyFill="1" applyBorder="1" applyAlignment="1">
      <alignment horizontal="center" vertical="center" wrapText="1"/>
    </xf>
    <xf numFmtId="0" fontId="83" fillId="29" borderId="0" xfId="0" applyFont="1" applyFill="1"/>
    <xf numFmtId="0" fontId="83" fillId="0" borderId="1" xfId="0" applyFont="1" applyFill="1" applyBorder="1"/>
    <xf numFmtId="0" fontId="11" fillId="0" borderId="1" xfId="2" applyFont="1" applyFill="1" applyBorder="1" applyAlignment="1">
      <alignment vertical="center"/>
    </xf>
    <xf numFmtId="168" fontId="41" fillId="0" borderId="10" xfId="2" applyNumberFormat="1" applyFont="1" applyFill="1" applyBorder="1" applyAlignment="1">
      <alignment horizontal="center" vertical="center"/>
    </xf>
    <xf numFmtId="0" fontId="11" fillId="29" borderId="1" xfId="2" applyFont="1" applyFill="1" applyBorder="1" applyAlignment="1">
      <alignment horizontal="left" vertical="center" wrapText="1"/>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0" fontId="86" fillId="0" borderId="4" xfId="0" applyFont="1" applyFill="1" applyBorder="1" applyAlignment="1">
      <alignment horizontal="left" vertical="center" wrapText="1"/>
    </xf>
    <xf numFmtId="0" fontId="86" fillId="0" borderId="7" xfId="0" applyFont="1" applyFill="1" applyBorder="1" applyAlignment="1">
      <alignment horizontal="left" vertical="center" wrapText="1"/>
    </xf>
    <xf numFmtId="0" fontId="86" fillId="0" borderId="3" xfId="0" applyFont="1" applyFill="1" applyBorder="1" applyAlignment="1">
      <alignment horizontal="left" vertical="center" wrapText="1"/>
    </xf>
    <xf numFmtId="49" fontId="112" fillId="29" borderId="29" xfId="2" applyNumberFormat="1" applyFont="1" applyFill="1" applyBorder="1" applyAlignment="1">
      <alignment horizontal="center" vertical="center" wrapText="1"/>
    </xf>
    <xf numFmtId="49" fontId="113" fillId="29" borderId="1" xfId="2" applyNumberFormat="1" applyFont="1" applyFill="1" applyBorder="1" applyAlignment="1">
      <alignment horizontal="center" vertical="center" wrapText="1"/>
    </xf>
    <xf numFmtId="170" fontId="113" fillId="29" borderId="1" xfId="2" applyNumberFormat="1" applyFont="1" applyFill="1" applyBorder="1" applyAlignment="1">
      <alignment horizontal="center" vertical="center"/>
    </xf>
    <xf numFmtId="178" fontId="113" fillId="29" borderId="1" xfId="2" applyNumberFormat="1" applyFont="1" applyFill="1" applyBorder="1" applyAlignment="1">
      <alignment horizontal="center" vertical="center"/>
    </xf>
    <xf numFmtId="1" fontId="113" fillId="29" borderId="1" xfId="2" applyNumberFormat="1" applyFont="1" applyFill="1" applyBorder="1" applyAlignment="1">
      <alignment horizontal="center" vertical="center"/>
    </xf>
    <xf numFmtId="175" fontId="113" fillId="29" borderId="1" xfId="2" applyNumberFormat="1" applyFont="1" applyFill="1" applyBorder="1" applyAlignment="1">
      <alignment horizontal="center" vertical="center"/>
    </xf>
    <xf numFmtId="0" fontId="113" fillId="29" borderId="53" xfId="2" applyFont="1" applyFill="1" applyBorder="1" applyAlignment="1">
      <alignment horizontal="center" vertical="center"/>
    </xf>
    <xf numFmtId="0" fontId="113" fillId="29" borderId="29" xfId="2" applyFont="1" applyFill="1" applyBorder="1" applyAlignment="1">
      <alignment horizontal="center" vertical="center"/>
    </xf>
    <xf numFmtId="0" fontId="113" fillId="29" borderId="1" xfId="2" applyFont="1" applyFill="1" applyBorder="1" applyAlignment="1">
      <alignment horizontal="center" vertical="center" wrapText="1"/>
    </xf>
    <xf numFmtId="0" fontId="113" fillId="29" borderId="1" xfId="2" applyFont="1" applyFill="1" applyBorder="1" applyAlignment="1">
      <alignment horizontal="center" vertical="center"/>
    </xf>
    <xf numFmtId="170" fontId="114" fillId="29" borderId="1" xfId="2" applyNumberFormat="1" applyFont="1" applyFill="1" applyBorder="1" applyAlignment="1">
      <alignment horizontal="center" vertical="center"/>
    </xf>
    <xf numFmtId="0" fontId="0" fillId="0" borderId="1" xfId="0" applyFont="1" applyFill="1" applyBorder="1" applyAlignment="1">
      <alignment horizontal="center" vertical="center" wrapText="1"/>
    </xf>
    <xf numFmtId="2" fontId="0" fillId="0" borderId="0" xfId="0" applyNumberFormat="1" applyFont="1" applyFill="1" applyBorder="1" applyAlignment="1">
      <alignment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50"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12" fillId="0" borderId="0" xfId="1" applyFont="1" applyAlignment="1">
      <alignment horizontal="right" vertical="center"/>
    </xf>
    <xf numFmtId="0" fontId="12" fillId="0" borderId="20" xfId="1" applyFont="1" applyBorder="1" applyAlignment="1">
      <alignment horizontal="center" vertical="center"/>
    </xf>
    <xf numFmtId="0" fontId="7" fillId="0" borderId="4" xfId="1" applyFont="1" applyFill="1" applyBorder="1" applyAlignment="1">
      <alignment horizontal="center" vertical="center" textRotation="90" wrapText="1"/>
    </xf>
    <xf numFmtId="0" fontId="7" fillId="0" borderId="3" xfId="1" applyFont="1" applyFill="1" applyBorder="1" applyAlignment="1">
      <alignment horizontal="center" vertical="center" textRotation="90" wrapText="1"/>
    </xf>
    <xf numFmtId="0" fontId="7" fillId="0" borderId="1" xfId="1" applyFont="1" applyFill="1" applyBorder="1" applyAlignment="1">
      <alignment horizontal="center" vertical="center" textRotation="90" wrapText="1"/>
    </xf>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11" fillId="0" borderId="0" xfId="0" applyFont="1" applyFill="1" applyAlignment="1">
      <alignment horizontal="center"/>
    </xf>
    <xf numFmtId="0" fontId="7" fillId="0" borderId="0" xfId="1" applyFont="1" applyFill="1" applyAlignment="1">
      <alignment horizontal="left"/>
    </xf>
    <xf numFmtId="0" fontId="7" fillId="0" borderId="0" xfId="1" applyFont="1" applyFill="1" applyAlignment="1">
      <alignment horizontal="left" wrapText="1"/>
    </xf>
    <xf numFmtId="0" fontId="40" fillId="0" borderId="0" xfId="1" applyFont="1" applyFill="1" applyAlignment="1">
      <alignment horizontal="center" vertical="center"/>
    </xf>
    <xf numFmtId="0" fontId="40" fillId="0" borderId="0" xfId="1" applyFont="1" applyFill="1" applyAlignment="1">
      <alignment horizontal="center"/>
    </xf>
    <xf numFmtId="0" fontId="7" fillId="0" borderId="0" xfId="1" applyFont="1" applyFill="1" applyAlignment="1">
      <alignment horizontal="right"/>
    </xf>
    <xf numFmtId="0" fontId="7" fillId="0" borderId="20" xfId="1" applyFont="1" applyFill="1" applyBorder="1" applyAlignment="1">
      <alignment horizontal="center"/>
    </xf>
    <xf numFmtId="0" fontId="76" fillId="0" borderId="0" xfId="1" applyFont="1" applyFill="1" applyBorder="1" applyAlignment="1">
      <alignment horizontal="center" vertical="top"/>
    </xf>
    <xf numFmtId="0" fontId="7" fillId="0" borderId="0" xfId="1" applyFont="1" applyFill="1" applyAlignment="1">
      <alignment horizontal="center" vertical="center"/>
    </xf>
    <xf numFmtId="0" fontId="11" fillId="0" borderId="0" xfId="0" applyFont="1" applyFill="1" applyAlignment="1">
      <alignment horizontal="right"/>
    </xf>
    <xf numFmtId="0" fontId="0" fillId="0" borderId="20" xfId="0" applyFont="1" applyFill="1" applyBorder="1" applyAlignment="1">
      <alignment horizontal="center"/>
    </xf>
    <xf numFmtId="0" fontId="46" fillId="0" borderId="0" xfId="0" applyFont="1" applyFill="1" applyBorder="1" applyAlignment="1">
      <alignment horizontal="center"/>
    </xf>
    <xf numFmtId="0" fontId="50" fillId="0" borderId="4" xfId="2" applyFont="1" applyBorder="1" applyAlignment="1">
      <alignment horizontal="center"/>
    </xf>
    <xf numFmtId="0" fontId="50" fillId="0" borderId="7" xfId="2" applyFont="1" applyBorder="1" applyAlignment="1">
      <alignment horizontal="center"/>
    </xf>
    <xf numFmtId="0" fontId="50" fillId="0" borderId="3" xfId="2" applyFont="1" applyBorder="1" applyAlignment="1">
      <alignment horizontal="center"/>
    </xf>
    <xf numFmtId="0" fontId="89" fillId="0" borderId="4" xfId="2" applyFont="1" applyBorder="1" applyAlignment="1">
      <alignment horizontal="center"/>
    </xf>
    <xf numFmtId="0" fontId="89" fillId="0" borderId="7" xfId="2" applyFont="1" applyBorder="1" applyAlignment="1">
      <alignment horizontal="center"/>
    </xf>
    <xf numFmtId="0" fontId="89" fillId="0" borderId="3" xfId="2" applyFont="1" applyBorder="1" applyAlignment="1">
      <alignment horizontal="center"/>
    </xf>
    <xf numFmtId="0" fontId="93" fillId="0" borderId="37" xfId="2" applyFont="1" applyBorder="1" applyAlignment="1">
      <alignment horizontal="center"/>
    </xf>
    <xf numFmtId="0" fontId="93" fillId="0" borderId="36" xfId="2" applyFont="1" applyBorder="1" applyAlignment="1">
      <alignment horizontal="center"/>
    </xf>
    <xf numFmtId="0" fontId="93" fillId="0" borderId="55" xfId="2" applyFont="1" applyBorder="1" applyAlignment="1">
      <alignment horizontal="center"/>
    </xf>
    <xf numFmtId="0" fontId="89" fillId="0" borderId="23" xfId="2" applyFont="1" applyBorder="1" applyAlignment="1">
      <alignment horizontal="center"/>
    </xf>
    <xf numFmtId="0" fontId="89" fillId="0" borderId="8" xfId="2" applyFont="1" applyBorder="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0" borderId="0" xfId="1" applyFont="1" applyAlignment="1">
      <alignment horizontal="center" vertical="center" wrapText="1"/>
    </xf>
    <xf numFmtId="2" fontId="40" fillId="0" borderId="20" xfId="1" applyNumberFormat="1" applyFont="1" applyBorder="1" applyAlignment="1">
      <alignment horizontal="center"/>
    </xf>
    <xf numFmtId="0" fontId="40" fillId="0" borderId="1" xfId="1" applyFont="1" applyBorder="1" applyAlignment="1">
      <alignment horizontal="center" vertical="center" wrapText="1"/>
    </xf>
    <xf numFmtId="0" fontId="73"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2" fillId="0" borderId="0" xfId="1" applyNumberFormat="1" applyFont="1" applyAlignment="1">
      <alignment horizontal="center" vertical="center" wrapText="1"/>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11" fillId="0" borderId="1" xfId="2" applyFont="1" applyFill="1" applyBorder="1" applyAlignment="1">
      <alignment horizontal="center" vertical="center"/>
    </xf>
    <xf numFmtId="0" fontId="48" fillId="0" borderId="4" xfId="45" applyFont="1" applyFill="1" applyBorder="1" applyAlignment="1">
      <alignment horizontal="center" vertical="center" wrapText="1"/>
    </xf>
    <xf numFmtId="0" fontId="48" fillId="0"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8" fillId="0" borderId="10" xfId="45" applyFont="1" applyFill="1" applyBorder="1" applyAlignment="1">
      <alignment horizontal="center" vertical="center" wrapText="1"/>
    </xf>
    <xf numFmtId="0" fontId="48" fillId="0" borderId="6"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48" fillId="0" borderId="1" xfId="45" applyFont="1" applyFill="1" applyBorder="1" applyAlignment="1">
      <alignment horizontal="left" vertical="center" wrapText="1"/>
    </xf>
    <xf numFmtId="0" fontId="48" fillId="0" borderId="1" xfId="45" applyFont="1" applyFill="1" applyBorder="1" applyAlignment="1">
      <alignment horizontal="center" vertical="center" wrapText="1"/>
    </xf>
    <xf numFmtId="0" fontId="48" fillId="0" borderId="9" xfId="45" applyFont="1" applyFill="1" applyBorder="1" applyAlignment="1">
      <alignment horizontal="center" vertical="center" wrapText="1"/>
    </xf>
    <xf numFmtId="0" fontId="48" fillId="0" borderId="8" xfId="45" applyFont="1" applyFill="1" applyBorder="1" applyAlignment="1">
      <alignment horizontal="center" vertical="center" wrapText="1"/>
    </xf>
    <xf numFmtId="0" fontId="48" fillId="0" borderId="22" xfId="45" applyFont="1" applyFill="1" applyBorder="1" applyAlignment="1">
      <alignment horizontal="center" vertical="center" wrapText="1"/>
    </xf>
    <xf numFmtId="0" fontId="48" fillId="0" borderId="21" xfId="45" applyFont="1" applyFill="1" applyBorder="1" applyAlignment="1">
      <alignment horizontal="center" vertical="center" wrapText="1"/>
    </xf>
    <xf numFmtId="0" fontId="62" fillId="0" borderId="0" xfId="0" applyFont="1" applyAlignment="1">
      <alignment horizontal="center" wrapText="1"/>
    </xf>
    <xf numFmtId="0" fontId="62"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0" xfId="0" applyFont="1" applyBorder="1" applyAlignment="1">
      <alignment horizontal="center" wrapText="1"/>
    </xf>
    <xf numFmtId="0" fontId="7" fillId="0" borderId="6" xfId="0" applyFont="1" applyBorder="1" applyAlignment="1">
      <alignment horizontal="center" wrapText="1"/>
    </xf>
    <xf numFmtId="0" fontId="7" fillId="0" borderId="2" xfId="0" applyFont="1" applyBorder="1" applyAlignment="1">
      <alignment horizontal="center" wrapText="1"/>
    </xf>
    <xf numFmtId="0" fontId="7" fillId="0" borderId="1" xfId="0" applyFont="1" applyBorder="1" applyAlignment="1">
      <alignment horizontal="center" wrapText="1"/>
    </xf>
    <xf numFmtId="0" fontId="7" fillId="0" borderId="4" xfId="0" applyFont="1" applyBorder="1" applyAlignment="1">
      <alignment horizont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40" fillId="0" borderId="0" xfId="1" applyFont="1" applyAlignment="1">
      <alignment horizontal="center" vertical="center"/>
    </xf>
    <xf numFmtId="0" fontId="7" fillId="0" borderId="1"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0" xfId="0" applyFont="1" applyBorder="1" applyAlignment="1">
      <alignment horizontal="center" vertical="center" wrapText="1"/>
    </xf>
    <xf numFmtId="0" fontId="62" fillId="0" borderId="0" xfId="1" applyFont="1" applyBorder="1" applyAlignment="1">
      <alignment horizontal="center" vertical="center" wrapText="1"/>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0" fontId="87" fillId="0" borderId="0" xfId="0" applyFont="1" applyFill="1" applyAlignment="1">
      <alignment horizontal="center"/>
    </xf>
    <xf numFmtId="0" fontId="87" fillId="0" borderId="0" xfId="0" applyFont="1" applyFill="1" applyAlignment="1">
      <alignment horizontal="center" vertical="center"/>
    </xf>
    <xf numFmtId="0" fontId="5" fillId="0" borderId="0" xfId="1" applyFont="1" applyAlignment="1">
      <alignment horizontal="center" vertical="center" wrapText="1"/>
    </xf>
    <xf numFmtId="0" fontId="9"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5" xfId="50" applyFont="1" applyFill="1" applyBorder="1" applyAlignment="1">
      <alignment horizontal="center"/>
    </xf>
    <xf numFmtId="0" fontId="57" fillId="0" borderId="24" xfId="50" applyFont="1" applyFill="1" applyBorder="1" applyAlignment="1">
      <alignment horizontal="center"/>
    </xf>
    <xf numFmtId="0" fontId="57" fillId="0" borderId="28"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Fill="1" applyBorder="1" applyAlignment="1">
      <alignment horizontal="center"/>
    </xf>
    <xf numFmtId="0" fontId="57" fillId="0" borderId="3" xfId="50" applyFont="1" applyFill="1" applyBorder="1" applyAlignment="1">
      <alignment horizontal="center"/>
    </xf>
    <xf numFmtId="0" fontId="55" fillId="0" borderId="29"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1" xfId="50" applyFont="1" applyFill="1" applyBorder="1" applyAlignment="1">
      <alignment horizontal="center"/>
    </xf>
    <xf numFmtId="0" fontId="57" fillId="0" borderId="28"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33" xfId="50" applyFont="1" applyBorder="1" applyAlignment="1">
      <alignment vertical="center"/>
    </xf>
    <xf numFmtId="0" fontId="57" fillId="0" borderId="32" xfId="50" applyFont="1" applyBorder="1" applyAlignment="1">
      <alignment vertical="center"/>
    </xf>
    <xf numFmtId="0" fontId="57" fillId="0" borderId="24" xfId="50" applyFont="1" applyBorder="1" applyAlignment="1">
      <alignment vertical="center"/>
    </xf>
    <xf numFmtId="0" fontId="57" fillId="0" borderId="26" xfId="50" applyFont="1" applyFill="1" applyBorder="1" applyAlignment="1">
      <alignment horizontal="center" vertical="center"/>
    </xf>
    <xf numFmtId="0" fontId="57" fillId="0" borderId="31" xfId="50" applyFont="1" applyBorder="1" applyAlignment="1">
      <alignment horizontal="left" vertical="center"/>
    </xf>
    <xf numFmtId="0" fontId="57" fillId="0" borderId="30" xfId="50" applyFont="1" applyBorder="1" applyAlignment="1">
      <alignment horizontal="left" vertical="center"/>
    </xf>
    <xf numFmtId="0" fontId="55" fillId="0" borderId="30" xfId="50" applyFont="1" applyBorder="1" applyAlignment="1">
      <alignment horizontal="center" vertical="center"/>
    </xf>
    <xf numFmtId="0" fontId="55" fillId="0" borderId="27" xfId="50" applyFont="1" applyBorder="1" applyAlignment="1">
      <alignment vertical="center"/>
    </xf>
    <xf numFmtId="0" fontId="55" fillId="0" borderId="26" xfId="50" applyFont="1" applyBorder="1" applyAlignment="1">
      <alignment vertical="center"/>
    </xf>
    <xf numFmtId="0" fontId="55" fillId="0" borderId="26"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5" fillId="0" borderId="34" xfId="50" applyFont="1" applyBorder="1" applyAlignment="1">
      <alignment vertical="center"/>
    </xf>
    <xf numFmtId="0" fontId="55" fillId="0" borderId="2" xfId="50" applyFont="1" applyBorder="1" applyAlignment="1">
      <alignment vertical="center"/>
    </xf>
    <xf numFmtId="0" fontId="55" fillId="0" borderId="2" xfId="50" applyFont="1" applyFill="1" applyBorder="1" applyAlignment="1">
      <alignment horizontal="center" vertical="center"/>
    </xf>
    <xf numFmtId="0" fontId="55" fillId="0" borderId="38" xfId="50" applyFont="1" applyBorder="1" applyAlignment="1">
      <alignment vertical="center"/>
    </xf>
    <xf numFmtId="0" fontId="55" fillId="0" borderId="6" xfId="50" applyFont="1" applyBorder="1" applyAlignment="1">
      <alignment vertical="center"/>
    </xf>
    <xf numFmtId="0" fontId="55" fillId="0" borderId="6" xfId="50" applyFont="1" applyFill="1" applyBorder="1" applyAlignment="1">
      <alignment horizontal="center" vertical="center"/>
    </xf>
    <xf numFmtId="0" fontId="55" fillId="0" borderId="37" xfId="50" applyFont="1" applyBorder="1" applyAlignment="1">
      <alignment horizontal="lef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0" xfId="50" applyFont="1" applyFill="1" applyBorder="1" applyAlignment="1">
      <alignment horizontal="center" vertical="center"/>
    </xf>
    <xf numFmtId="0" fontId="55" fillId="0" borderId="31" xfId="50" applyFont="1" applyBorder="1" applyAlignment="1">
      <alignment vertical="center"/>
    </xf>
    <xf numFmtId="0" fontId="55" fillId="0" borderId="30" xfId="50" applyFont="1" applyBorder="1" applyAlignment="1">
      <alignment vertical="center"/>
    </xf>
    <xf numFmtId="0" fontId="55" fillId="0" borderId="4" xfId="50" applyFont="1" applyFill="1" applyBorder="1" applyAlignment="1">
      <alignment horizontal="center" vertical="center"/>
    </xf>
    <xf numFmtId="0" fontId="1" fillId="0" borderId="3" xfId="50" applyBorder="1"/>
    <xf numFmtId="0" fontId="55" fillId="0" borderId="41"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4"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0" xfId="50" applyFont="1" applyFill="1" applyAlignment="1"/>
    <xf numFmtId="0" fontId="57" fillId="0" borderId="43" xfId="50" applyFont="1" applyBorder="1" applyAlignment="1">
      <alignment horizontal="center" vertical="center"/>
    </xf>
    <xf numFmtId="0" fontId="57"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0" fontId="115" fillId="0" borderId="7" xfId="0" applyFont="1" applyFill="1" applyBorder="1" applyAlignment="1">
      <alignment horizontal="left" vertical="center" wrapText="1"/>
    </xf>
    <xf numFmtId="171" fontId="41" fillId="0" borderId="1" xfId="2" applyNumberFormat="1" applyFont="1" applyFill="1" applyBorder="1" applyAlignment="1">
      <alignment horizontal="center" vertic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1</xdr:col>
      <xdr:colOff>13607</xdr:colOff>
      <xdr:row>24</xdr:row>
      <xdr:rowOff>54429</xdr:rowOff>
    </xdr:from>
    <xdr:ext cx="4191000" cy="1091045"/>
    <xdr:sp macro="" textlink="">
      <xdr:nvSpPr>
        <xdr:cNvPr id="3" name="TextBox 2"/>
        <xdr:cNvSpPr txBox="1"/>
      </xdr:nvSpPr>
      <xdr:spPr>
        <a:xfrm>
          <a:off x="625928" y="12518572"/>
          <a:ext cx="4191000" cy="1091045"/>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050" b="1">
              <a:solidFill>
                <a:schemeClr val="tx1"/>
              </a:solidFill>
              <a:effectLst/>
              <a:latin typeface="+mn-lt"/>
              <a:ea typeface="+mn-ea"/>
              <a:cs typeface="+mn-cs"/>
            </a:rPr>
            <a:t>ДОКУМЕНТ</a:t>
          </a:r>
          <a:r>
            <a:rPr lang="ru-RU" sz="1050" b="1" baseline="0">
              <a:solidFill>
                <a:schemeClr val="tx1"/>
              </a:solidFill>
              <a:effectLst/>
              <a:latin typeface="+mn-lt"/>
              <a:ea typeface="+mn-ea"/>
              <a:cs typeface="+mn-cs"/>
            </a:rPr>
            <a:t> ПОДПИСАН ЭЛЕКТРОННОЙ ПОДПИСЬЮ</a:t>
          </a:r>
          <a:endParaRPr lang="ru-RU" sz="1050">
            <a:effectLst/>
          </a:endParaRPr>
        </a:p>
        <a:p>
          <a:r>
            <a:rPr lang="ru-RU" sz="1050" b="1" baseline="0">
              <a:solidFill>
                <a:schemeClr val="tx1"/>
              </a:solidFill>
              <a:effectLst/>
              <a:latin typeface="+mn-lt"/>
              <a:ea typeface="+mn-ea"/>
              <a:cs typeface="+mn-cs"/>
            </a:rPr>
            <a:t>СВЕДЕНИЯ О СЕРТИФИКАТЕ ЭП</a:t>
          </a:r>
          <a:endParaRPr lang="ru-RU" sz="1050">
            <a:effectLst/>
          </a:endParaRPr>
        </a:p>
        <a:p>
          <a:r>
            <a:rPr lang="ru-RU" sz="1050">
              <a:solidFill>
                <a:schemeClr val="tx1"/>
              </a:solidFill>
              <a:effectLst/>
              <a:latin typeface="+mn-lt"/>
              <a:ea typeface="+mn-ea"/>
              <a:cs typeface="+mn-cs"/>
            </a:rPr>
            <a:t>Владелец: Гончеров Олег Васильевич. </a:t>
          </a:r>
          <a:endParaRPr lang="ru-RU" sz="1050">
            <a:effectLst/>
          </a:endParaRPr>
        </a:p>
        <a:p>
          <a:r>
            <a:rPr lang="ru-RU" sz="1050">
              <a:solidFill>
                <a:schemeClr val="tx1"/>
              </a:solidFill>
              <a:effectLst/>
              <a:latin typeface="+mn-lt"/>
              <a:ea typeface="+mn-ea"/>
              <a:cs typeface="+mn-cs"/>
            </a:rPr>
            <a:t>Серийный номер: </a:t>
          </a:r>
          <a:r>
            <a:rPr lang="en-US" sz="1050">
              <a:solidFill>
                <a:schemeClr val="tx1"/>
              </a:solidFill>
              <a:effectLst/>
              <a:latin typeface="+mn-lt"/>
              <a:ea typeface="+mn-ea"/>
              <a:cs typeface="+mn-cs"/>
            </a:rPr>
            <a:t>02 e8 24 6e 00 72 ac 85 83 4d 36 05 86 57 1f 70 15 </a:t>
          </a:r>
          <a:endParaRPr lang="ru-RU" sz="1050">
            <a:effectLst/>
          </a:endParaRPr>
        </a:p>
        <a:p>
          <a:r>
            <a:rPr lang="ru-RU" sz="1050">
              <a:solidFill>
                <a:schemeClr val="tx1"/>
              </a:solidFill>
              <a:effectLst/>
              <a:latin typeface="+mn-lt"/>
              <a:ea typeface="+mn-ea"/>
              <a:cs typeface="+mn-cs"/>
            </a:rPr>
            <a:t>Срок</a:t>
          </a:r>
          <a:r>
            <a:rPr lang="ru-RU" sz="1050" baseline="0">
              <a:solidFill>
                <a:schemeClr val="tx1"/>
              </a:solidFill>
              <a:effectLst/>
              <a:latin typeface="+mn-lt"/>
              <a:ea typeface="+mn-ea"/>
              <a:cs typeface="+mn-cs"/>
            </a:rPr>
            <a:t> действия:</a:t>
          </a:r>
          <a:r>
            <a:rPr lang="ru-RU" sz="1050">
              <a:solidFill>
                <a:schemeClr val="tx1"/>
              </a:solidFill>
              <a:effectLst/>
              <a:latin typeface="+mn-lt"/>
              <a:ea typeface="+mn-ea"/>
              <a:cs typeface="+mn-cs"/>
            </a:rPr>
            <a:t> с 13.11.2020 по 25.12.2021. </a:t>
          </a:r>
          <a:endParaRPr lang="ru-RU" sz="1050">
            <a:effectLst/>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3.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2021-2025%20&#1075;&#1075;/&#1048;&#1053;&#1042;&#1045;&#1057;&#1058;&#1048;&#1062;&#1048;&#1054;&#1053;&#1053;&#1040;&#1071;%20&#1055;&#1056;&#1054;&#1043;&#1056;&#1040;&#1052;&#1052;&#1040;%202021-2025%20&#1088;&#1072;&#1073;&#1086;&#1095;&#1080;&#1081;%20&#1072;&#1084;&#1086;&#1088;&#1090;&#1080;&#107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DergachVV\AppData\Local\Microsoft\Windows\Temporary%20Internet%20Files\Content.Outlook\QZ6ZH4LJ\&#1055;&#1072;&#1089;&#1087;&#1086;&#1088;&#1090;%20&#1080;&#1085;&#1074;&#1077;&#1089;&#1090;&#1080;&#1094;&#1080;&#1086;&#1085;&#1085;&#1086;&#1075;&#1086;%20&#1087;&#1088;&#1086;&#1077;&#1082;&#1090;&#1072;%20&#1053;_&#1057;&#1058;&#1056;0976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efreshError="1">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ыло"/>
      <sheetName val="2021-2025 амортиз"/>
      <sheetName val="ТП"/>
      <sheetName val="СЕТИ"/>
      <sheetName val="1 2021 год"/>
      <sheetName val="1 2022 год"/>
      <sheetName val="1 2023 год"/>
      <sheetName val="1 2024 год"/>
      <sheetName val="1 2025 год"/>
      <sheetName val="2 2021-2025"/>
      <sheetName val="3 2021-2025"/>
      <sheetName val="4 2021-2025"/>
      <sheetName val="5 2021"/>
      <sheetName val="6 2021-2025"/>
      <sheetName val="7 2021-2025"/>
      <sheetName val="8 запол для объек диспетчеризац"/>
      <sheetName val="9 2021-2025"/>
      <sheetName val="10 2021-2025"/>
      <sheetName val="11.1"/>
      <sheetName val="11.2"/>
      <sheetName val="11.3"/>
      <sheetName val="12 2021-2025"/>
      <sheetName val="13"/>
      <sheetName val="14 "/>
      <sheetName val="17 индексы-дефляторы"/>
      <sheetName val="18 целевые пок из пок качества"/>
      <sheetName val="15"/>
      <sheetName val="16"/>
    </sheetNames>
    <sheetDataSet>
      <sheetData sheetId="0"/>
      <sheetData sheetId="1">
        <row r="3">
          <cell r="C3" t="str">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ell>
          <cell r="D3" t="str">
            <v>К_СТР13213</v>
          </cell>
          <cell r="E3" t="str">
            <v>2021</v>
          </cell>
          <cell r="F3" t="str">
            <v>1945</v>
          </cell>
          <cell r="G3">
            <v>3.0851977100000001</v>
          </cell>
          <cell r="H3">
            <v>2.5709980899999998</v>
          </cell>
          <cell r="I3">
            <v>0</v>
          </cell>
          <cell r="J3">
            <v>1.3404733</v>
          </cell>
          <cell r="K3">
            <v>0.77069792999999998</v>
          </cell>
          <cell r="L3">
            <v>0.45982686</v>
          </cell>
        </row>
        <row r="4">
          <cell r="C4" t="str">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ell>
          <cell r="D4" t="str">
            <v>К_СТР09756</v>
          </cell>
          <cell r="E4">
            <v>2021</v>
          </cell>
          <cell r="F4">
            <v>1970</v>
          </cell>
          <cell r="G4">
            <v>0.68187931000000002</v>
          </cell>
          <cell r="H4">
            <v>0.56823276</v>
          </cell>
          <cell r="I4">
            <v>0</v>
          </cell>
          <cell r="J4">
            <v>7.9113699999999981E-2</v>
          </cell>
          <cell r="K4">
            <v>0.45256769000000002</v>
          </cell>
          <cell r="L4">
            <v>3.655137E-2</v>
          </cell>
        </row>
        <row r="5">
          <cell r="C5" t="str">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ell>
          <cell r="D5" t="str">
            <v>К_ИНФ05015</v>
          </cell>
          <cell r="E5">
            <v>2021</v>
          </cell>
          <cell r="F5">
            <v>1957</v>
          </cell>
          <cell r="G5">
            <v>0.50515911999999996</v>
          </cell>
          <cell r="H5">
            <v>0.42096592999999999</v>
          </cell>
          <cell r="I5">
            <v>0</v>
          </cell>
          <cell r="J5">
            <v>0.40869856999999998</v>
          </cell>
          <cell r="K5">
            <v>0</v>
          </cell>
          <cell r="L5">
            <v>1.226736E-2</v>
          </cell>
        </row>
        <row r="6">
          <cell r="C6" t="str">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ell>
          <cell r="D6" t="str">
            <v>К_ИНФ07979</v>
          </cell>
          <cell r="E6">
            <v>2021</v>
          </cell>
          <cell r="F6">
            <v>1959</v>
          </cell>
          <cell r="G6">
            <v>0.93317804000000004</v>
          </cell>
          <cell r="H6">
            <v>0.77764836999999998</v>
          </cell>
          <cell r="I6">
            <v>0</v>
          </cell>
          <cell r="J6">
            <v>0.77371354999999997</v>
          </cell>
          <cell r="K6">
            <v>0</v>
          </cell>
          <cell r="L6">
            <v>3.9348200000000003E-3</v>
          </cell>
        </row>
        <row r="10">
          <cell r="B10">
            <v>15</v>
          </cell>
          <cell r="C10" t="str">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ell>
          <cell r="D10" t="str">
            <v>К_СТР09555</v>
          </cell>
          <cell r="E10">
            <v>2022</v>
          </cell>
          <cell r="F10">
            <v>1965</v>
          </cell>
          <cell r="G10">
            <v>4.0827070699999997</v>
          </cell>
          <cell r="H10">
            <v>3.4022558900000002</v>
          </cell>
          <cell r="I10">
            <v>0</v>
          </cell>
          <cell r="J10">
            <v>1.5072204900000001</v>
          </cell>
          <cell r="K10">
            <v>1.5044970600000001</v>
          </cell>
          <cell r="L10">
            <v>0.39053833999999998</v>
          </cell>
        </row>
        <row r="11">
          <cell r="C11" t="str">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ell>
          <cell r="D11" t="str">
            <v>К_ИНФ07089</v>
          </cell>
          <cell r="E11" t="str">
            <v>2022</v>
          </cell>
          <cell r="F11" t="str">
            <v>1958</v>
          </cell>
          <cell r="G11">
            <v>0.36587346999999998</v>
          </cell>
          <cell r="H11">
            <v>0.30489455999999998</v>
          </cell>
          <cell r="I11">
            <v>0</v>
          </cell>
          <cell r="J11">
            <v>0.30095973999999998</v>
          </cell>
          <cell r="K11">
            <v>0</v>
          </cell>
          <cell r="L11">
            <v>3.9348200000000003E-3</v>
          </cell>
        </row>
        <row r="12">
          <cell r="C12" t="str">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ell>
          <cell r="D12" t="str">
            <v>К_ИНФ08452</v>
          </cell>
          <cell r="E12">
            <v>2022</v>
          </cell>
          <cell r="F12">
            <v>1960</v>
          </cell>
          <cell r="G12">
            <v>0.67924450000000003</v>
          </cell>
          <cell r="H12">
            <v>0.56603707999999997</v>
          </cell>
          <cell r="I12">
            <v>0</v>
          </cell>
          <cell r="J12">
            <v>0.54937320000000001</v>
          </cell>
          <cell r="K12">
            <v>0</v>
          </cell>
          <cell r="L12">
            <v>1.6663879999999999E-2</v>
          </cell>
        </row>
        <row r="16">
          <cell r="B16">
            <v>29</v>
          </cell>
          <cell r="C16" t="str">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ell>
          <cell r="D16" t="str">
            <v>К_СТР09760КЛ</v>
          </cell>
          <cell r="E16" t="str">
            <v>2023</v>
          </cell>
          <cell r="F16" t="str">
            <v>1961</v>
          </cell>
          <cell r="G16">
            <v>1.4075926299999999</v>
          </cell>
          <cell r="H16">
            <v>1.1729938600000001</v>
          </cell>
          <cell r="I16">
            <v>0</v>
          </cell>
          <cell r="J16">
            <v>1.1651230000000001</v>
          </cell>
          <cell r="K16">
            <v>0</v>
          </cell>
          <cell r="L16">
            <v>7.8708600000000004E-3</v>
          </cell>
        </row>
        <row r="17">
          <cell r="B17">
            <v>32</v>
          </cell>
          <cell r="C17" t="str">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ell>
          <cell r="D17" t="str">
            <v>К_ИНФ08004</v>
          </cell>
          <cell r="E17" t="str">
            <v>2023</v>
          </cell>
          <cell r="F17" t="str">
            <v>1991</v>
          </cell>
          <cell r="G17">
            <v>1.02149047</v>
          </cell>
          <cell r="H17">
            <v>0.85124206000000002</v>
          </cell>
          <cell r="I17">
            <v>0</v>
          </cell>
          <cell r="J17">
            <v>0.81833869999999997</v>
          </cell>
          <cell r="K17">
            <v>0</v>
          </cell>
          <cell r="L17">
            <v>3.290336E-2</v>
          </cell>
        </row>
        <row r="18">
          <cell r="B18">
            <v>37</v>
          </cell>
          <cell r="C18" t="str">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ell>
          <cell r="D18" t="str">
            <v>К_ИНФ15358</v>
          </cell>
          <cell r="E18" t="str">
            <v>2023</v>
          </cell>
          <cell r="F18" t="str">
            <v>1999</v>
          </cell>
          <cell r="G18">
            <v>2.71661354</v>
          </cell>
          <cell r="H18">
            <v>2.26384462</v>
          </cell>
          <cell r="I18">
            <v>0</v>
          </cell>
          <cell r="J18">
            <v>2.2402345299999999</v>
          </cell>
          <cell r="K18">
            <v>0</v>
          </cell>
          <cell r="L18">
            <v>2.361009E-2</v>
          </cell>
        </row>
        <row r="22">
          <cell r="C22" t="str">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ell>
          <cell r="D22" t="str">
            <v>К_СТР09761</v>
          </cell>
          <cell r="E22">
            <v>2024</v>
          </cell>
          <cell r="F22">
            <v>1980</v>
          </cell>
          <cell r="G22">
            <v>4.2769045099999996</v>
          </cell>
          <cell r="H22">
            <v>3.5640870900000001</v>
          </cell>
          <cell r="I22">
            <v>0</v>
          </cell>
          <cell r="J22">
            <v>1.6110302600000002</v>
          </cell>
          <cell r="K22">
            <v>1.5912934999999999</v>
          </cell>
          <cell r="L22">
            <v>0.36176332999999999</v>
          </cell>
        </row>
        <row r="23">
          <cell r="C23" t="str">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ell>
          <cell r="D23" t="str">
            <v>К_ИНФ08348</v>
          </cell>
          <cell r="E23" t="str">
            <v>2024</v>
          </cell>
          <cell r="F23" t="str">
            <v>1963</v>
          </cell>
          <cell r="G23">
            <v>0.96083419999999997</v>
          </cell>
          <cell r="H23">
            <v>0.80069517000000001</v>
          </cell>
          <cell r="I23">
            <v>0</v>
          </cell>
          <cell r="J23">
            <v>0.79282514000000004</v>
          </cell>
          <cell r="K23">
            <v>0</v>
          </cell>
          <cell r="L23">
            <v>7.8700300000000001E-3</v>
          </cell>
        </row>
        <row r="27">
          <cell r="C27" t="str">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ell>
          <cell r="D27" t="str">
            <v>К_СТР09760ТП</v>
          </cell>
          <cell r="E27">
            <v>2025</v>
          </cell>
          <cell r="F27">
            <v>1969</v>
          </cell>
          <cell r="G27">
            <v>2.9959880499999998</v>
          </cell>
          <cell r="H27">
            <v>2.4966567099999999</v>
          </cell>
          <cell r="I27">
            <v>0</v>
          </cell>
          <cell r="J27">
            <v>1.4298108700000001</v>
          </cell>
          <cell r="K27">
            <v>0.77482280999999997</v>
          </cell>
          <cell r="L27">
            <v>0.29202303000000002</v>
          </cell>
        </row>
        <row r="28">
          <cell r="C28" t="str">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ell>
          <cell r="D28" t="str">
            <v>К_СТР09764КЛН</v>
          </cell>
          <cell r="E28" t="str">
            <v>2025</v>
          </cell>
          <cell r="F28" t="str">
            <v>1960</v>
          </cell>
          <cell r="G28">
            <v>2.2196846899999998</v>
          </cell>
          <cell r="H28">
            <v>1.8497372400000001</v>
          </cell>
          <cell r="I28">
            <v>0</v>
          </cell>
          <cell r="J28">
            <v>1.8261275300000002</v>
          </cell>
          <cell r="K28">
            <v>0</v>
          </cell>
          <cell r="L28">
            <v>2.3609709999999999E-2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9">
          <cell r="A9" t="str">
            <v>Общество с ограниченной ответственностью "Красноярский жилищно-коммунальный комплекс"</v>
          </cell>
          <cell r="B9">
            <v>0</v>
          </cell>
          <cell r="C9">
            <v>0</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 Id="rId4" Type="http://schemas.openxmlformats.org/officeDocument/2006/relationships/drawing" Target="../drawings/drawing1.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78" workbookViewId="0">
      <selection activeCell="L78" sqref="L1:L1048576"/>
    </sheetView>
  </sheetViews>
  <sheetFormatPr defaultRowHeight="15" x14ac:dyDescent="0.25"/>
  <cols>
    <col min="1" max="1" width="12.140625" style="227" customWidth="1"/>
    <col min="2" max="2" width="50.7109375" style="227" customWidth="1"/>
    <col min="3" max="3" width="18.7109375" style="242" customWidth="1"/>
    <col min="4" max="4" width="8.85546875" style="227" customWidth="1"/>
    <col min="5" max="6" width="9.28515625" style="227" customWidth="1"/>
    <col min="7" max="7" width="8.7109375" style="227" customWidth="1"/>
    <col min="8" max="8" width="8.7109375" style="243" customWidth="1"/>
    <col min="9" max="9" width="13.42578125" style="244" customWidth="1"/>
    <col min="10" max="10" width="8.7109375" style="227" customWidth="1"/>
    <col min="11" max="11" width="11.7109375" style="227" customWidth="1"/>
    <col min="12" max="12" width="13.85546875" style="549" customWidth="1"/>
    <col min="13" max="13" width="11.42578125" style="223" customWidth="1"/>
    <col min="14" max="14" width="10.85546875" style="223" customWidth="1"/>
    <col min="15" max="15" width="19.140625" style="223" customWidth="1"/>
    <col min="16" max="16" width="20.28515625" style="223" customWidth="1"/>
    <col min="17" max="17" width="18.42578125" style="223" customWidth="1"/>
    <col min="18" max="18" width="19.140625" style="223" customWidth="1"/>
    <col min="19" max="19" width="19.85546875" style="223" customWidth="1"/>
    <col min="20" max="20" width="11.5703125" style="223" customWidth="1"/>
    <col min="21" max="21" width="11" style="223" customWidth="1"/>
    <col min="22" max="22" width="10" style="223" customWidth="1"/>
    <col min="23" max="23" width="10.42578125" style="223" customWidth="1"/>
    <col min="24" max="24" width="10.140625" style="223" customWidth="1"/>
    <col min="25" max="25" width="8.7109375" style="223" customWidth="1"/>
    <col min="26" max="26" width="6.7109375" style="223" customWidth="1"/>
    <col min="27" max="27" width="9.140625" style="223" customWidth="1"/>
    <col min="28" max="28" width="12.42578125" style="223" customWidth="1"/>
    <col min="29" max="29" width="7" style="223" customWidth="1"/>
    <col min="30" max="30" width="8" style="223" customWidth="1"/>
    <col min="31" max="31" width="6.7109375" style="223" customWidth="1"/>
    <col min="32" max="32" width="11.85546875" style="223" customWidth="1"/>
    <col min="33" max="33" width="13.42578125" style="223" customWidth="1"/>
    <col min="34" max="34" width="8" style="223" customWidth="1"/>
    <col min="35" max="35" width="9" style="223" customWidth="1"/>
    <col min="36" max="36" width="7.42578125" style="223" customWidth="1"/>
    <col min="37" max="37" width="10.140625" style="223" customWidth="1"/>
    <col min="38" max="38" width="12.28515625" style="224" customWidth="1"/>
    <col min="39" max="39" width="6.85546875" style="227" customWidth="1"/>
    <col min="40" max="40" width="9.5703125" style="227" customWidth="1"/>
    <col min="41" max="41" width="6.42578125" style="227" customWidth="1"/>
    <col min="42" max="42" width="9.85546875" style="227" customWidth="1"/>
    <col min="43" max="43" width="11.7109375" style="227" customWidth="1"/>
    <col min="44" max="44" width="7.7109375" style="227" customWidth="1"/>
    <col min="45" max="45" width="10.28515625" style="227" customWidth="1"/>
    <col min="46" max="46" width="7" style="227" customWidth="1"/>
    <col min="47" max="47" width="10.140625" style="227" customWidth="1"/>
    <col min="48" max="48" width="11.85546875" style="227" customWidth="1"/>
    <col min="49" max="49" width="9" style="227" customWidth="1"/>
    <col min="50" max="50" width="8.28515625" style="418" customWidth="1"/>
    <col min="51" max="51" width="8.28515625" style="227" customWidth="1"/>
    <col min="52" max="52" width="10.5703125" style="227" customWidth="1"/>
    <col min="53" max="53" width="11.140625" style="227" customWidth="1"/>
    <col min="54" max="56" width="8.28515625" style="227" customWidth="1"/>
    <col min="57" max="57" width="10" style="227" customWidth="1"/>
    <col min="58" max="58" width="11.140625" style="227" customWidth="1"/>
    <col min="59" max="61" width="8.28515625" style="227" customWidth="1"/>
    <col min="62" max="62" width="9.85546875" style="227" customWidth="1"/>
    <col min="63" max="63" width="11.7109375" style="227" customWidth="1"/>
    <col min="64" max="64" width="8.28515625" style="227" customWidth="1"/>
    <col min="65" max="65" width="9.42578125" style="227" customWidth="1"/>
    <col min="66" max="66" width="12.42578125" style="227" customWidth="1"/>
    <col min="67" max="67" width="10.85546875" style="227" customWidth="1"/>
    <col min="68" max="68" width="13.140625" style="227" customWidth="1"/>
    <col min="69" max="69" width="8.42578125" style="227" customWidth="1"/>
    <col min="70" max="70" width="9.140625" style="227"/>
    <col min="71" max="71" width="6.7109375" style="227" customWidth="1"/>
    <col min="72" max="72" width="10.7109375" style="227" customWidth="1"/>
    <col min="73" max="73" width="11.85546875" style="227" customWidth="1"/>
    <col min="74" max="74" width="8.140625" style="227" customWidth="1"/>
    <col min="75" max="75" width="36.28515625" style="227" customWidth="1"/>
    <col min="76" max="16384" width="9.140625" style="227"/>
  </cols>
  <sheetData>
    <row r="1" spans="1:75" x14ac:dyDescent="0.25">
      <c r="A1" s="223"/>
      <c r="B1" s="223"/>
      <c r="C1" s="224"/>
      <c r="D1" s="223"/>
      <c r="E1" s="223"/>
      <c r="F1" s="223"/>
      <c r="G1" s="223"/>
      <c r="H1" s="225"/>
      <c r="I1" s="226"/>
      <c r="J1" s="223"/>
      <c r="K1" s="223"/>
      <c r="AE1" s="1080" t="s">
        <v>494</v>
      </c>
      <c r="AF1" s="1080"/>
      <c r="AG1" s="1080"/>
      <c r="AH1" s="1080"/>
      <c r="AM1" s="223"/>
      <c r="AN1" s="223"/>
      <c r="AO1" s="223"/>
    </row>
    <row r="2" spans="1:75" ht="69.75" customHeight="1" x14ac:dyDescent="0.25">
      <c r="A2" s="223"/>
      <c r="B2" s="223"/>
      <c r="C2" s="224"/>
      <c r="D2" s="223"/>
      <c r="E2" s="223"/>
      <c r="F2" s="223"/>
      <c r="G2" s="223"/>
      <c r="H2" s="225"/>
      <c r="I2" s="226"/>
      <c r="J2" s="223"/>
      <c r="K2" s="223"/>
      <c r="AE2" s="1081" t="s">
        <v>495</v>
      </c>
      <c r="AF2" s="1081"/>
      <c r="AG2" s="1081"/>
      <c r="AH2" s="1081"/>
      <c r="AM2" s="223"/>
      <c r="AN2" s="223"/>
      <c r="AO2" s="223"/>
    </row>
    <row r="3" spans="1:75" ht="21" customHeight="1" x14ac:dyDescent="0.25">
      <c r="A3" s="223"/>
      <c r="B3" s="223"/>
      <c r="C3" s="224"/>
      <c r="D3" s="223"/>
      <c r="E3" s="223"/>
      <c r="F3" s="223"/>
      <c r="G3" s="223"/>
      <c r="H3" s="225"/>
      <c r="I3" s="226"/>
      <c r="J3" s="223"/>
      <c r="K3" s="223"/>
      <c r="AE3" s="228" t="s">
        <v>496</v>
      </c>
      <c r="AF3" s="228"/>
      <c r="AG3" s="228"/>
      <c r="AH3" s="228"/>
      <c r="AM3" s="223"/>
      <c r="AN3" s="223"/>
      <c r="AO3" s="223"/>
    </row>
    <row r="4" spans="1:75" ht="18.75" x14ac:dyDescent="0.25">
      <c r="A4" s="1077" t="s">
        <v>497</v>
      </c>
      <c r="B4" s="1077"/>
      <c r="C4" s="1077"/>
      <c r="D4" s="1077"/>
      <c r="E4" s="1077"/>
      <c r="F4" s="1077"/>
      <c r="G4" s="1077"/>
      <c r="H4" s="1077"/>
      <c r="I4" s="1077"/>
      <c r="J4" s="1077"/>
      <c r="K4" s="1077"/>
      <c r="L4" s="1077"/>
      <c r="M4" s="1077"/>
      <c r="N4" s="1077"/>
      <c r="O4" s="1077"/>
      <c r="P4" s="1077"/>
      <c r="Q4" s="1077"/>
      <c r="R4" s="1077"/>
      <c r="S4" s="1077"/>
      <c r="T4" s="1077"/>
      <c r="U4" s="1077"/>
      <c r="V4" s="1077"/>
      <c r="W4" s="1077"/>
      <c r="X4" s="1077"/>
      <c r="Y4" s="1077"/>
      <c r="Z4" s="1077"/>
      <c r="AA4" s="1077"/>
      <c r="AB4" s="1077"/>
      <c r="AC4" s="1077"/>
      <c r="AD4" s="1077"/>
      <c r="AE4" s="1077"/>
      <c r="AF4" s="1077"/>
      <c r="AG4" s="1077"/>
      <c r="AH4" s="1077"/>
      <c r="AM4" s="223"/>
      <c r="AN4" s="223"/>
      <c r="AO4" s="223"/>
    </row>
    <row r="5" spans="1:75" ht="18.75" x14ac:dyDescent="0.25">
      <c r="A5" s="1077"/>
      <c r="B5" s="1077"/>
      <c r="C5" s="1077"/>
      <c r="D5" s="1077"/>
      <c r="E5" s="1077"/>
      <c r="F5" s="1077"/>
      <c r="G5" s="1077"/>
      <c r="H5" s="1077"/>
      <c r="I5" s="1077"/>
      <c r="J5" s="1077"/>
      <c r="K5" s="1077"/>
      <c r="L5" s="1077"/>
      <c r="M5" s="1077"/>
      <c r="N5" s="1077"/>
      <c r="O5" s="1077"/>
      <c r="P5" s="1077"/>
      <c r="Q5" s="1077"/>
      <c r="R5" s="1077"/>
      <c r="S5" s="1077"/>
      <c r="T5" s="1077"/>
      <c r="U5" s="1077"/>
      <c r="V5" s="1077"/>
      <c r="W5" s="1077"/>
      <c r="X5" s="1077"/>
      <c r="Y5" s="1077"/>
      <c r="Z5" s="1077"/>
      <c r="AA5" s="1077"/>
      <c r="AB5" s="1077"/>
      <c r="AC5" s="1077"/>
      <c r="AD5" s="1077"/>
      <c r="AE5" s="1077"/>
      <c r="AF5" s="1077"/>
      <c r="AG5" s="1077"/>
      <c r="AH5" s="1077"/>
      <c r="AI5" s="229"/>
      <c r="AJ5" s="229"/>
      <c r="AK5" s="229"/>
      <c r="AL5" s="229"/>
      <c r="AM5" s="229"/>
      <c r="AN5" s="229"/>
      <c r="AO5" s="229"/>
      <c r="AP5" s="229"/>
      <c r="AQ5" s="229"/>
      <c r="AR5" s="229"/>
      <c r="AS5" s="229"/>
      <c r="AT5" s="229"/>
      <c r="AU5" s="229"/>
      <c r="AV5" s="229"/>
      <c r="AW5" s="229"/>
      <c r="AX5" s="419"/>
      <c r="AY5" s="229"/>
      <c r="AZ5" s="229"/>
      <c r="BA5" s="229"/>
      <c r="BB5" s="229"/>
      <c r="BC5" s="229"/>
      <c r="BD5" s="229"/>
      <c r="BE5" s="229"/>
      <c r="BF5" s="229"/>
      <c r="BG5" s="229"/>
      <c r="BH5" s="229"/>
      <c r="BI5" s="229"/>
      <c r="BJ5" s="229"/>
      <c r="BK5" s="229"/>
      <c r="BL5" s="229"/>
      <c r="BM5" s="229"/>
      <c r="BN5" s="229"/>
      <c r="BO5" s="229"/>
      <c r="BP5" s="229"/>
      <c r="BQ5" s="229"/>
      <c r="BR5" s="229"/>
      <c r="BS5" s="229"/>
      <c r="BT5" s="229"/>
      <c r="BU5" s="229"/>
      <c r="BV5" s="229"/>
      <c r="BW5" s="229"/>
    </row>
    <row r="6" spans="1:75" ht="18.75" x14ac:dyDescent="0.25">
      <c r="B6" s="230"/>
      <c r="C6" s="231"/>
      <c r="D6" s="230"/>
      <c r="E6" s="230"/>
      <c r="F6" s="230"/>
      <c r="H6" s="232"/>
      <c r="I6" s="1082" t="s">
        <v>498</v>
      </c>
      <c r="J6" s="1082"/>
      <c r="K6" s="1082"/>
      <c r="L6" s="1082"/>
      <c r="M6" s="1083" t="s">
        <v>499</v>
      </c>
      <c r="N6" s="1083"/>
      <c r="O6" s="1083"/>
      <c r="P6" s="1083"/>
      <c r="Q6" s="1083"/>
      <c r="R6" s="1083"/>
      <c r="S6" s="1083"/>
      <c r="T6" s="1083"/>
      <c r="U6" s="1083"/>
      <c r="V6" s="230"/>
      <c r="W6" s="230"/>
      <c r="X6" s="230"/>
      <c r="Y6" s="230"/>
      <c r="Z6" s="230"/>
      <c r="AA6" s="230"/>
      <c r="AB6" s="230"/>
      <c r="AC6" s="230"/>
      <c r="AD6" s="230"/>
      <c r="AE6" s="230"/>
      <c r="AF6" s="230"/>
      <c r="AG6" s="230"/>
      <c r="AH6" s="230"/>
      <c r="AI6" s="233"/>
      <c r="AJ6" s="233"/>
      <c r="AK6" s="233"/>
      <c r="AL6" s="234"/>
      <c r="AM6" s="233"/>
      <c r="AN6" s="233"/>
      <c r="AO6" s="233"/>
      <c r="AP6" s="233"/>
      <c r="AQ6" s="233"/>
      <c r="AR6" s="233"/>
      <c r="AS6" s="233"/>
      <c r="AT6" s="233"/>
      <c r="AU6" s="233"/>
      <c r="AV6" s="233"/>
      <c r="AW6" s="233"/>
      <c r="AX6" s="420"/>
      <c r="AY6" s="233"/>
      <c r="AZ6" s="233"/>
      <c r="BA6" s="233"/>
      <c r="BB6" s="233"/>
      <c r="BC6" s="233"/>
      <c r="BD6" s="233"/>
      <c r="BE6" s="233"/>
      <c r="BF6" s="233"/>
      <c r="BG6" s="233"/>
      <c r="BH6" s="233"/>
      <c r="BI6" s="233"/>
      <c r="BJ6" s="233"/>
      <c r="BK6" s="233"/>
      <c r="BL6" s="233"/>
      <c r="BM6" s="233"/>
      <c r="BN6" s="233"/>
      <c r="BO6" s="233"/>
      <c r="BP6" s="233"/>
      <c r="BQ6" s="233"/>
      <c r="BR6" s="233"/>
      <c r="BS6" s="233"/>
      <c r="BT6" s="233"/>
      <c r="BU6" s="233"/>
      <c r="BV6" s="233"/>
      <c r="BW6" s="233"/>
    </row>
    <row r="7" spans="1:75" ht="18.75" customHeight="1" x14ac:dyDescent="0.25">
      <c r="A7" s="235" t="s">
        <v>500</v>
      </c>
      <c r="B7" s="235"/>
      <c r="C7" s="236"/>
      <c r="D7" s="235"/>
      <c r="E7" s="235"/>
      <c r="F7" s="235"/>
      <c r="G7" s="235"/>
      <c r="H7" s="237"/>
      <c r="I7" s="238"/>
      <c r="J7" s="235"/>
      <c r="K7" s="235"/>
      <c r="L7" s="550"/>
      <c r="M7" s="1074" t="s">
        <v>501</v>
      </c>
      <c r="N7" s="1074"/>
      <c r="O7" s="1074"/>
      <c r="P7" s="1074"/>
      <c r="Q7" s="1074"/>
      <c r="R7" s="1074"/>
      <c r="S7" s="1074"/>
      <c r="T7" s="1074"/>
      <c r="U7" s="1074"/>
      <c r="V7" s="235"/>
      <c r="W7" s="235"/>
      <c r="X7" s="235"/>
      <c r="Y7" s="235"/>
      <c r="Z7" s="235"/>
      <c r="AA7" s="235"/>
      <c r="AB7" s="235"/>
      <c r="AC7" s="235"/>
      <c r="AD7" s="235"/>
      <c r="AE7" s="235"/>
      <c r="AF7" s="235"/>
      <c r="AG7" s="235"/>
      <c r="AH7" s="235"/>
      <c r="AI7" s="235"/>
      <c r="AJ7" s="235"/>
      <c r="AK7" s="235"/>
      <c r="AL7" s="236"/>
      <c r="AM7" s="235"/>
      <c r="AN7" s="235"/>
      <c r="AO7" s="235"/>
      <c r="AP7" s="235"/>
      <c r="AQ7" s="235"/>
      <c r="AR7" s="235"/>
      <c r="AS7" s="235"/>
      <c r="AT7" s="235"/>
      <c r="AU7" s="235"/>
      <c r="AV7" s="235"/>
      <c r="AW7" s="235"/>
      <c r="AX7" s="421"/>
      <c r="AY7" s="235"/>
      <c r="AZ7" s="235"/>
      <c r="BA7" s="235"/>
      <c r="BB7" s="235"/>
      <c r="BC7" s="235"/>
      <c r="BD7" s="235"/>
      <c r="BE7" s="235"/>
      <c r="BF7" s="235"/>
      <c r="BG7" s="235"/>
      <c r="BH7" s="235"/>
      <c r="BI7" s="235"/>
      <c r="BJ7" s="237"/>
      <c r="BK7" s="235"/>
      <c r="BL7" s="235"/>
      <c r="BM7" s="235"/>
      <c r="BN7" s="235"/>
      <c r="BO7" s="235"/>
      <c r="BP7" s="235"/>
      <c r="BQ7" s="235"/>
      <c r="BR7" s="235"/>
      <c r="BS7" s="235"/>
      <c r="BT7" s="235"/>
      <c r="BU7" s="235"/>
      <c r="BV7" s="235"/>
      <c r="BW7" s="235"/>
    </row>
    <row r="8" spans="1:75" ht="18.75" x14ac:dyDescent="0.25">
      <c r="A8" s="1075"/>
      <c r="B8" s="1075"/>
      <c r="C8" s="1075"/>
      <c r="D8" s="1075"/>
      <c r="E8" s="1075"/>
      <c r="F8" s="1075"/>
      <c r="G8" s="1075"/>
      <c r="H8" s="1075"/>
      <c r="I8" s="1075"/>
      <c r="J8" s="1075"/>
      <c r="K8" s="1075"/>
      <c r="L8" s="1075"/>
      <c r="M8" s="1075"/>
      <c r="N8" s="1075"/>
      <c r="O8" s="1075"/>
      <c r="P8" s="1075"/>
      <c r="Q8" s="1075"/>
      <c r="R8" s="1075"/>
      <c r="S8" s="1075"/>
      <c r="T8" s="1075"/>
      <c r="U8" s="1075"/>
      <c r="V8" s="1075"/>
      <c r="W8" s="1075"/>
      <c r="X8" s="1075"/>
      <c r="Y8" s="1075"/>
      <c r="Z8" s="1075"/>
      <c r="AA8" s="1075"/>
      <c r="AB8" s="1075"/>
      <c r="AC8" s="1075"/>
      <c r="AD8" s="1075"/>
      <c r="AE8" s="1075"/>
      <c r="AF8" s="1075"/>
      <c r="AG8" s="1075"/>
      <c r="AH8" s="1075"/>
      <c r="AM8" s="223"/>
      <c r="AN8" s="223"/>
      <c r="AO8" s="223"/>
      <c r="BW8" s="44"/>
    </row>
    <row r="9" spans="1:75" ht="18.75" x14ac:dyDescent="0.25">
      <c r="A9" s="1076" t="s">
        <v>484</v>
      </c>
      <c r="B9" s="1076"/>
      <c r="C9" s="1076"/>
      <c r="D9" s="1076"/>
      <c r="E9" s="1076"/>
      <c r="F9" s="1076"/>
      <c r="G9" s="1076"/>
      <c r="H9" s="1076"/>
      <c r="I9" s="1076"/>
      <c r="J9" s="1076"/>
      <c r="K9" s="1076"/>
      <c r="L9" s="1076"/>
      <c r="M9" s="1076"/>
      <c r="N9" s="1076"/>
      <c r="O9" s="1076"/>
      <c r="P9" s="1076"/>
      <c r="Q9" s="1076"/>
      <c r="R9" s="1076"/>
      <c r="S9" s="1076"/>
      <c r="T9" s="1076"/>
      <c r="U9" s="1076"/>
      <c r="V9" s="1076"/>
      <c r="W9" s="1076"/>
      <c r="X9" s="1076"/>
      <c r="Y9" s="1076"/>
      <c r="Z9" s="1076"/>
      <c r="AA9" s="1076"/>
      <c r="AB9" s="1076"/>
      <c r="AC9" s="1076"/>
      <c r="AD9" s="1076"/>
      <c r="AE9" s="1076"/>
      <c r="AF9" s="1076"/>
      <c r="AG9" s="1076"/>
      <c r="AH9" s="1076"/>
      <c r="AI9" s="239"/>
      <c r="AJ9" s="239"/>
      <c r="AK9" s="239"/>
      <c r="AL9" s="229"/>
      <c r="AM9" s="239"/>
      <c r="AN9" s="239"/>
      <c r="AO9" s="239"/>
      <c r="AP9" s="239"/>
      <c r="AQ9" s="239"/>
      <c r="AR9" s="239"/>
      <c r="AS9" s="239"/>
      <c r="AT9" s="239"/>
      <c r="AU9" s="239"/>
      <c r="AV9" s="239"/>
      <c r="AW9" s="239"/>
      <c r="AX9" s="422"/>
      <c r="AY9" s="239"/>
      <c r="AZ9" s="239"/>
      <c r="BA9" s="239"/>
      <c r="BB9" s="239"/>
      <c r="BC9" s="239"/>
      <c r="BD9" s="239"/>
      <c r="BE9" s="239"/>
      <c r="BF9" s="239"/>
      <c r="BG9" s="239"/>
      <c r="BH9" s="239"/>
      <c r="BI9" s="239"/>
      <c r="BJ9" s="239"/>
      <c r="BK9" s="239"/>
      <c r="BL9" s="239"/>
      <c r="BM9" s="239"/>
      <c r="BN9" s="239"/>
      <c r="BO9" s="239"/>
      <c r="BP9" s="239"/>
      <c r="BQ9" s="239"/>
      <c r="BR9" s="239"/>
      <c r="BS9" s="239"/>
      <c r="BT9" s="239"/>
      <c r="BU9" s="239"/>
      <c r="BV9" s="239"/>
      <c r="BW9" s="239"/>
    </row>
    <row r="10" spans="1:75" ht="18.75" x14ac:dyDescent="0.25">
      <c r="A10" s="1077"/>
      <c r="B10" s="1077"/>
      <c r="C10" s="1077"/>
      <c r="D10" s="1077"/>
      <c r="E10" s="1077"/>
      <c r="F10" s="1077"/>
      <c r="G10" s="1077"/>
      <c r="H10" s="1077"/>
      <c r="I10" s="1077"/>
      <c r="J10" s="1077"/>
      <c r="K10" s="1077"/>
      <c r="L10" s="1077"/>
      <c r="M10" s="1077"/>
      <c r="N10" s="1077"/>
      <c r="O10" s="1077"/>
      <c r="P10" s="1077"/>
      <c r="Q10" s="1077"/>
      <c r="R10" s="1077"/>
      <c r="S10" s="1077"/>
      <c r="T10" s="1077"/>
      <c r="U10" s="1077"/>
      <c r="V10" s="1077"/>
      <c r="W10" s="1077"/>
      <c r="X10" s="1077"/>
      <c r="Y10" s="1077"/>
      <c r="Z10" s="1077"/>
      <c r="AA10" s="1077"/>
      <c r="AB10" s="1077"/>
      <c r="AC10" s="1077"/>
      <c r="AD10" s="1077"/>
      <c r="AE10" s="1077"/>
      <c r="AF10" s="1077"/>
      <c r="AG10" s="1077"/>
      <c r="AH10" s="1077"/>
      <c r="AI10" s="229"/>
      <c r="AJ10" s="229"/>
      <c r="AK10" s="229"/>
      <c r="AL10" s="229"/>
      <c r="AM10" s="229"/>
      <c r="AN10" s="229"/>
      <c r="AO10" s="229"/>
      <c r="AP10" s="229"/>
      <c r="AQ10" s="229"/>
      <c r="AR10" s="229"/>
      <c r="AS10" s="229"/>
      <c r="AT10" s="229"/>
      <c r="AU10" s="229"/>
      <c r="AV10" s="229"/>
      <c r="AW10" s="229"/>
      <c r="AX10" s="419"/>
      <c r="AY10" s="229"/>
      <c r="AZ10" s="229"/>
      <c r="BA10" s="229"/>
      <c r="BB10" s="229"/>
      <c r="BC10" s="229"/>
      <c r="BD10" s="229"/>
      <c r="BE10" s="229"/>
      <c r="BF10" s="229"/>
      <c r="BG10" s="229"/>
      <c r="BH10" s="229"/>
      <c r="BI10" s="229"/>
      <c r="BJ10" s="229"/>
      <c r="BK10" s="229"/>
      <c r="BL10" s="229"/>
      <c r="BM10" s="229"/>
      <c r="BN10" s="229"/>
      <c r="BO10" s="229"/>
      <c r="BP10" s="229"/>
      <c r="BQ10" s="229"/>
      <c r="BR10" s="229"/>
      <c r="BS10" s="229"/>
      <c r="BT10" s="229"/>
      <c r="BU10" s="229"/>
      <c r="BV10" s="229"/>
      <c r="BW10" s="229"/>
    </row>
    <row r="11" spans="1:75" ht="18.75" x14ac:dyDescent="0.25">
      <c r="B11" s="240"/>
      <c r="C11" s="1078" t="s">
        <v>502</v>
      </c>
      <c r="D11" s="1078"/>
      <c r="E11" s="1078"/>
      <c r="F11" s="1078"/>
      <c r="G11" s="1078"/>
      <c r="H11" s="1078"/>
      <c r="I11" s="1078"/>
      <c r="J11" s="1078"/>
      <c r="K11" s="1078"/>
      <c r="L11" s="1078"/>
      <c r="M11" s="1079" t="s">
        <v>503</v>
      </c>
      <c r="N11" s="1079"/>
      <c r="O11" s="1079"/>
      <c r="P11" s="1079"/>
      <c r="Q11" s="1079"/>
      <c r="R11" s="1079"/>
      <c r="S11" s="1079"/>
      <c r="T11" s="1079"/>
      <c r="U11" s="1079"/>
      <c r="V11" s="1079"/>
      <c r="W11" s="1079"/>
      <c r="X11" s="1079"/>
      <c r="Y11" s="1079"/>
      <c r="Z11" s="1079"/>
      <c r="AA11" s="1079"/>
      <c r="AB11" s="240"/>
      <c r="AC11" s="240"/>
      <c r="AD11" s="240"/>
      <c r="AE11" s="240"/>
      <c r="AF11" s="240"/>
      <c r="AG11" s="240"/>
      <c r="AH11" s="240"/>
      <c r="AI11" s="240"/>
      <c r="AJ11" s="240"/>
      <c r="AK11" s="240"/>
      <c r="AL11" s="241"/>
      <c r="AM11" s="240"/>
      <c r="AN11" s="240"/>
      <c r="AO11" s="240"/>
      <c r="AP11" s="240"/>
      <c r="AQ11" s="240"/>
      <c r="AR11" s="240"/>
      <c r="AS11" s="240"/>
      <c r="AT11" s="240"/>
      <c r="AU11" s="240"/>
      <c r="AV11" s="240"/>
      <c r="AW11" s="240"/>
      <c r="AX11" s="423"/>
      <c r="AY11" s="240"/>
      <c r="AZ11" s="240"/>
      <c r="BA11" s="240"/>
      <c r="BB11" s="240"/>
      <c r="BC11" s="240"/>
      <c r="BD11" s="240"/>
      <c r="BE11" s="240"/>
      <c r="BF11" s="240"/>
      <c r="BG11" s="240"/>
      <c r="BH11" s="240"/>
      <c r="BI11" s="240"/>
      <c r="BJ11" s="240"/>
      <c r="BK11" s="240"/>
      <c r="BL11" s="240"/>
      <c r="BM11" s="240"/>
      <c r="BN11" s="240"/>
      <c r="BO11" s="240"/>
      <c r="BP11" s="240"/>
      <c r="BQ11" s="240"/>
      <c r="BR11" s="240"/>
      <c r="BS11" s="240"/>
      <c r="BT11" s="240"/>
      <c r="BU11" s="240"/>
      <c r="BV11" s="240"/>
      <c r="BW11" s="240"/>
    </row>
    <row r="12" spans="1:75" x14ac:dyDescent="0.25">
      <c r="B12" s="223"/>
      <c r="C12" s="224"/>
      <c r="D12" s="223"/>
      <c r="E12" s="223"/>
      <c r="F12" s="223"/>
      <c r="G12" s="223"/>
      <c r="H12" s="225"/>
      <c r="I12" s="226"/>
      <c r="J12" s="223"/>
      <c r="K12" s="223"/>
      <c r="M12" s="1063" t="s">
        <v>504</v>
      </c>
      <c r="N12" s="1063"/>
      <c r="O12" s="1063"/>
      <c r="P12" s="1063"/>
      <c r="Q12" s="1063"/>
      <c r="R12" s="1063"/>
      <c r="S12" s="1063"/>
      <c r="T12" s="1063"/>
      <c r="U12" s="1063"/>
      <c r="V12" s="1063"/>
      <c r="W12" s="1063"/>
      <c r="X12" s="1063"/>
      <c r="Y12" s="1063"/>
      <c r="Z12" s="1063"/>
      <c r="AA12" s="1063"/>
      <c r="AM12" s="223"/>
      <c r="AN12" s="223"/>
      <c r="AO12" s="223"/>
      <c r="AP12" s="223"/>
      <c r="AQ12" s="223"/>
      <c r="AR12" s="223"/>
      <c r="AS12" s="223"/>
      <c r="AT12" s="223"/>
      <c r="AU12" s="223"/>
      <c r="AV12" s="223"/>
      <c r="AW12" s="223"/>
      <c r="AX12" s="424"/>
      <c r="AY12" s="223"/>
      <c r="AZ12" s="223"/>
      <c r="BA12" s="223"/>
      <c r="BB12" s="223"/>
      <c r="BC12" s="223"/>
      <c r="BD12" s="223"/>
      <c r="BE12" s="223"/>
      <c r="BF12" s="223"/>
      <c r="BG12" s="223"/>
      <c r="BH12" s="223"/>
      <c r="BI12" s="223"/>
      <c r="BJ12" s="223"/>
      <c r="BK12" s="223"/>
      <c r="BL12" s="223"/>
      <c r="BM12" s="223"/>
      <c r="BN12" s="223"/>
      <c r="BO12" s="223"/>
      <c r="BP12" s="223"/>
      <c r="BQ12" s="223"/>
      <c r="BR12" s="223"/>
      <c r="BS12" s="223"/>
      <c r="BT12" s="223"/>
      <c r="BU12" s="223"/>
      <c r="BV12" s="223"/>
      <c r="BW12" s="223"/>
    </row>
    <row r="13" spans="1:75" x14ac:dyDescent="0.25">
      <c r="A13" s="223"/>
      <c r="AM13" s="223"/>
      <c r="AN13" s="223"/>
      <c r="AO13" s="223"/>
      <c r="AP13" s="223"/>
      <c r="AQ13" s="223"/>
      <c r="AR13" s="223"/>
      <c r="AS13" s="223"/>
      <c r="AT13" s="223"/>
      <c r="AU13" s="223"/>
      <c r="AV13" s="223"/>
      <c r="AW13" s="223"/>
      <c r="AX13" s="424"/>
      <c r="AY13" s="223"/>
      <c r="AZ13" s="223"/>
      <c r="BA13" s="223"/>
      <c r="BB13" s="223"/>
      <c r="BC13" s="223"/>
      <c r="BD13" s="223"/>
      <c r="BE13" s="223"/>
      <c r="BF13" s="223"/>
      <c r="BG13" s="223"/>
      <c r="BH13" s="223"/>
      <c r="BI13" s="223"/>
      <c r="BJ13" s="223"/>
      <c r="BK13" s="223"/>
      <c r="BL13" s="223"/>
      <c r="BM13" s="223"/>
      <c r="BN13" s="223"/>
      <c r="BO13" s="223"/>
      <c r="BP13" s="223"/>
      <c r="BV13" s="245"/>
    </row>
    <row r="14" spans="1:75" ht="61.5" customHeight="1" x14ac:dyDescent="0.25">
      <c r="A14" s="1052" t="s">
        <v>505</v>
      </c>
      <c r="B14" s="1052" t="s">
        <v>506</v>
      </c>
      <c r="C14" s="1052" t="s">
        <v>507</v>
      </c>
      <c r="D14" s="1064" t="s">
        <v>55</v>
      </c>
      <c r="E14" s="1064" t="s">
        <v>59</v>
      </c>
      <c r="F14" s="1052" t="s">
        <v>508</v>
      </c>
      <c r="G14" s="1052"/>
      <c r="H14" s="1052" t="s">
        <v>509</v>
      </c>
      <c r="I14" s="1052"/>
      <c r="J14" s="1052"/>
      <c r="K14" s="1052"/>
      <c r="L14" s="1052"/>
      <c r="M14" s="1052"/>
      <c r="N14" s="1065" t="s">
        <v>510</v>
      </c>
      <c r="O14" s="1068" t="s">
        <v>511</v>
      </c>
      <c r="P14" s="1052" t="s">
        <v>512</v>
      </c>
      <c r="Q14" s="1052"/>
      <c r="R14" s="1052"/>
      <c r="S14" s="1052"/>
      <c r="T14" s="1052" t="s">
        <v>513</v>
      </c>
      <c r="U14" s="1052"/>
      <c r="V14" s="1071" t="s">
        <v>514</v>
      </c>
      <c r="W14" s="1072"/>
      <c r="X14" s="1073"/>
      <c r="Y14" s="1052" t="s">
        <v>515</v>
      </c>
      <c r="Z14" s="1052"/>
      <c r="AA14" s="1052"/>
      <c r="AB14" s="1052"/>
      <c r="AC14" s="1052"/>
      <c r="AD14" s="1052"/>
      <c r="AE14" s="1052"/>
      <c r="AF14" s="1052"/>
      <c r="AG14" s="1052"/>
      <c r="AH14" s="1052"/>
      <c r="AI14" s="1052" t="s">
        <v>516</v>
      </c>
      <c r="AJ14" s="1052"/>
      <c r="AK14" s="1052"/>
      <c r="AL14" s="1052"/>
      <c r="AM14" s="1052"/>
      <c r="AN14" s="1052"/>
      <c r="AO14" s="1052"/>
      <c r="AP14" s="1052"/>
      <c r="AQ14" s="1052"/>
      <c r="AR14" s="1052"/>
      <c r="AS14" s="1052"/>
      <c r="AT14" s="1052"/>
      <c r="AU14" s="1052"/>
      <c r="AV14" s="1052"/>
      <c r="AW14" s="1052"/>
      <c r="AX14" s="1052"/>
      <c r="AY14" s="1052"/>
      <c r="AZ14" s="1052"/>
      <c r="BA14" s="1052"/>
      <c r="BB14" s="1052"/>
      <c r="BC14" s="1052"/>
      <c r="BD14" s="1052"/>
      <c r="BE14" s="1052"/>
      <c r="BF14" s="1052"/>
      <c r="BG14" s="1052"/>
      <c r="BH14" s="1052"/>
      <c r="BI14" s="1052"/>
      <c r="BJ14" s="1052"/>
      <c r="BK14" s="1052"/>
      <c r="BL14" s="1052"/>
      <c r="BM14" s="1052"/>
      <c r="BN14" s="1052"/>
      <c r="BO14" s="1052"/>
      <c r="BP14" s="1052"/>
      <c r="BQ14" s="1052"/>
      <c r="BR14" s="1052"/>
      <c r="BS14" s="1052"/>
      <c r="BT14" s="1052"/>
      <c r="BU14" s="1052"/>
      <c r="BV14" s="1052"/>
      <c r="BW14" s="1060" t="s">
        <v>517</v>
      </c>
    </row>
    <row r="15" spans="1:75" ht="85.5" customHeight="1" x14ac:dyDescent="0.25">
      <c r="A15" s="1052"/>
      <c r="B15" s="1052"/>
      <c r="C15" s="1052"/>
      <c r="D15" s="1064"/>
      <c r="E15" s="1064"/>
      <c r="F15" s="1052"/>
      <c r="G15" s="1052"/>
      <c r="H15" s="1054" t="s">
        <v>518</v>
      </c>
      <c r="I15" s="1055"/>
      <c r="J15" s="1056"/>
      <c r="K15" s="1057" t="s">
        <v>519</v>
      </c>
      <c r="L15" s="1058"/>
      <c r="M15" s="1059"/>
      <c r="N15" s="1066"/>
      <c r="O15" s="1069"/>
      <c r="P15" s="1052" t="s">
        <v>3</v>
      </c>
      <c r="Q15" s="1052"/>
      <c r="R15" s="1052" t="s">
        <v>519</v>
      </c>
      <c r="S15" s="1052"/>
      <c r="T15" s="1052"/>
      <c r="U15" s="1052"/>
      <c r="V15" s="1057"/>
      <c r="W15" s="1058"/>
      <c r="X15" s="1059"/>
      <c r="Y15" s="1052" t="s">
        <v>3</v>
      </c>
      <c r="Z15" s="1052"/>
      <c r="AA15" s="1052"/>
      <c r="AB15" s="1052"/>
      <c r="AC15" s="1052"/>
      <c r="AD15" s="1052" t="s">
        <v>519</v>
      </c>
      <c r="AE15" s="1052"/>
      <c r="AF15" s="1052"/>
      <c r="AG15" s="1052"/>
      <c r="AH15" s="1052"/>
      <c r="AI15" s="1054" t="s">
        <v>520</v>
      </c>
      <c r="AJ15" s="1055"/>
      <c r="AK15" s="1055"/>
      <c r="AL15" s="1055"/>
      <c r="AM15" s="1056"/>
      <c r="AN15" s="1052" t="s">
        <v>521</v>
      </c>
      <c r="AO15" s="1052"/>
      <c r="AP15" s="1052"/>
      <c r="AQ15" s="1052"/>
      <c r="AR15" s="1052"/>
      <c r="AS15" s="1054" t="s">
        <v>522</v>
      </c>
      <c r="AT15" s="1055"/>
      <c r="AU15" s="1055"/>
      <c r="AV15" s="1055"/>
      <c r="AW15" s="1056"/>
      <c r="AX15" s="1052" t="s">
        <v>523</v>
      </c>
      <c r="AY15" s="1052"/>
      <c r="AZ15" s="1052"/>
      <c r="BA15" s="1052"/>
      <c r="BB15" s="1052"/>
      <c r="BC15" s="1054" t="s">
        <v>524</v>
      </c>
      <c r="BD15" s="1055"/>
      <c r="BE15" s="1055"/>
      <c r="BF15" s="1055"/>
      <c r="BG15" s="1056"/>
      <c r="BH15" s="1052" t="s">
        <v>525</v>
      </c>
      <c r="BI15" s="1052"/>
      <c r="BJ15" s="1052"/>
      <c r="BK15" s="1052"/>
      <c r="BL15" s="1052"/>
      <c r="BM15" s="1054" t="s">
        <v>526</v>
      </c>
      <c r="BN15" s="1055"/>
      <c r="BO15" s="1055"/>
      <c r="BP15" s="1055"/>
      <c r="BQ15" s="1056"/>
      <c r="BR15" s="1054" t="s">
        <v>527</v>
      </c>
      <c r="BS15" s="1055"/>
      <c r="BT15" s="1055"/>
      <c r="BU15" s="1055"/>
      <c r="BV15" s="1056"/>
      <c r="BW15" s="1061"/>
    </row>
    <row r="16" spans="1:75" ht="203.25" customHeight="1" x14ac:dyDescent="0.25">
      <c r="A16" s="1052"/>
      <c r="B16" s="1052"/>
      <c r="C16" s="1052"/>
      <c r="D16" s="1064"/>
      <c r="E16" s="1064"/>
      <c r="F16" s="246" t="s">
        <v>528</v>
      </c>
      <c r="G16" s="247" t="s">
        <v>519</v>
      </c>
      <c r="H16" s="248" t="s">
        <v>529</v>
      </c>
      <c r="I16" s="248" t="s">
        <v>530</v>
      </c>
      <c r="J16" s="249" t="s">
        <v>531</v>
      </c>
      <c r="K16" s="249" t="s">
        <v>529</v>
      </c>
      <c r="L16" s="551" t="s">
        <v>530</v>
      </c>
      <c r="M16" s="249" t="s">
        <v>531</v>
      </c>
      <c r="N16" s="1067"/>
      <c r="O16" s="1070"/>
      <c r="P16" s="249" t="s">
        <v>532</v>
      </c>
      <c r="Q16" s="249" t="s">
        <v>533</v>
      </c>
      <c r="R16" s="249" t="s">
        <v>532</v>
      </c>
      <c r="S16" s="249" t="s">
        <v>533</v>
      </c>
      <c r="T16" s="250" t="s">
        <v>518</v>
      </c>
      <c r="U16" s="250" t="s">
        <v>519</v>
      </c>
      <c r="V16" s="249" t="s">
        <v>534</v>
      </c>
      <c r="W16" s="249" t="s">
        <v>535</v>
      </c>
      <c r="X16" s="249" t="s">
        <v>536</v>
      </c>
      <c r="Y16" s="249" t="s">
        <v>537</v>
      </c>
      <c r="Z16" s="249" t="s">
        <v>187</v>
      </c>
      <c r="AA16" s="249" t="s">
        <v>538</v>
      </c>
      <c r="AB16" s="250" t="s">
        <v>539</v>
      </c>
      <c r="AC16" s="250" t="s">
        <v>180</v>
      </c>
      <c r="AD16" s="249" t="s">
        <v>537</v>
      </c>
      <c r="AE16" s="249" t="s">
        <v>187</v>
      </c>
      <c r="AF16" s="249" t="s">
        <v>538</v>
      </c>
      <c r="AG16" s="250" t="s">
        <v>539</v>
      </c>
      <c r="AH16" s="250" t="s">
        <v>180</v>
      </c>
      <c r="AI16" s="249" t="s">
        <v>537</v>
      </c>
      <c r="AJ16" s="249" t="s">
        <v>187</v>
      </c>
      <c r="AK16" s="249" t="s">
        <v>538</v>
      </c>
      <c r="AL16" s="250" t="s">
        <v>539</v>
      </c>
      <c r="AM16" s="250" t="s">
        <v>180</v>
      </c>
      <c r="AN16" s="249" t="s">
        <v>537</v>
      </c>
      <c r="AO16" s="249" t="s">
        <v>187</v>
      </c>
      <c r="AP16" s="249" t="s">
        <v>538</v>
      </c>
      <c r="AQ16" s="250" t="s">
        <v>539</v>
      </c>
      <c r="AR16" s="250" t="s">
        <v>180</v>
      </c>
      <c r="AS16" s="249" t="s">
        <v>537</v>
      </c>
      <c r="AT16" s="249" t="s">
        <v>187</v>
      </c>
      <c r="AU16" s="249" t="s">
        <v>538</v>
      </c>
      <c r="AV16" s="250" t="s">
        <v>539</v>
      </c>
      <c r="AW16" s="250" t="s">
        <v>180</v>
      </c>
      <c r="AX16" s="425" t="s">
        <v>537</v>
      </c>
      <c r="AY16" s="249" t="s">
        <v>187</v>
      </c>
      <c r="AZ16" s="249" t="s">
        <v>538</v>
      </c>
      <c r="BA16" s="250" t="s">
        <v>539</v>
      </c>
      <c r="BB16" s="250" t="s">
        <v>180</v>
      </c>
      <c r="BC16" s="249" t="s">
        <v>537</v>
      </c>
      <c r="BD16" s="249" t="s">
        <v>187</v>
      </c>
      <c r="BE16" s="249" t="s">
        <v>538</v>
      </c>
      <c r="BF16" s="250" t="s">
        <v>539</v>
      </c>
      <c r="BG16" s="250" t="s">
        <v>180</v>
      </c>
      <c r="BH16" s="249" t="s">
        <v>537</v>
      </c>
      <c r="BI16" s="249" t="s">
        <v>187</v>
      </c>
      <c r="BJ16" s="249" t="s">
        <v>538</v>
      </c>
      <c r="BK16" s="250" t="s">
        <v>539</v>
      </c>
      <c r="BL16" s="250" t="s">
        <v>180</v>
      </c>
      <c r="BM16" s="249" t="s">
        <v>537</v>
      </c>
      <c r="BN16" s="249" t="s">
        <v>187</v>
      </c>
      <c r="BO16" s="249" t="s">
        <v>538</v>
      </c>
      <c r="BP16" s="250" t="s">
        <v>539</v>
      </c>
      <c r="BQ16" s="250" t="s">
        <v>180</v>
      </c>
      <c r="BR16" s="249" t="s">
        <v>537</v>
      </c>
      <c r="BS16" s="249" t="s">
        <v>187</v>
      </c>
      <c r="BT16" s="249" t="s">
        <v>538</v>
      </c>
      <c r="BU16" s="250" t="s">
        <v>539</v>
      </c>
      <c r="BV16" s="249" t="s">
        <v>180</v>
      </c>
      <c r="BW16" s="1062"/>
    </row>
    <row r="17" spans="1:77" ht="19.5" customHeight="1" x14ac:dyDescent="0.25">
      <c r="A17" s="251">
        <v>1</v>
      </c>
      <c r="B17" s="251">
        <v>2</v>
      </c>
      <c r="C17" s="251">
        <v>3</v>
      </c>
      <c r="D17" s="251">
        <v>4</v>
      </c>
      <c r="E17" s="251">
        <v>5</v>
      </c>
      <c r="F17" s="251">
        <v>6</v>
      </c>
      <c r="G17" s="251">
        <v>7</v>
      </c>
      <c r="H17" s="252">
        <v>8</v>
      </c>
      <c r="I17" s="252">
        <v>9</v>
      </c>
      <c r="J17" s="251">
        <v>10</v>
      </c>
      <c r="K17" s="251">
        <v>11</v>
      </c>
      <c r="L17" s="552">
        <v>12</v>
      </c>
      <c r="M17" s="251">
        <v>13</v>
      </c>
      <c r="N17" s="251">
        <v>14</v>
      </c>
      <c r="O17" s="251">
        <v>15</v>
      </c>
      <c r="P17" s="253" t="s">
        <v>540</v>
      </c>
      <c r="Q17" s="253" t="s">
        <v>541</v>
      </c>
      <c r="R17" s="253" t="s">
        <v>542</v>
      </c>
      <c r="S17" s="253" t="s">
        <v>543</v>
      </c>
      <c r="T17" s="251">
        <v>17</v>
      </c>
      <c r="U17" s="251">
        <v>18</v>
      </c>
      <c r="V17" s="251">
        <v>19</v>
      </c>
      <c r="W17" s="251">
        <v>20</v>
      </c>
      <c r="X17" s="251">
        <v>21</v>
      </c>
      <c r="Y17" s="251">
        <v>22</v>
      </c>
      <c r="Z17" s="251">
        <v>23</v>
      </c>
      <c r="AA17" s="251">
        <v>24</v>
      </c>
      <c r="AB17" s="251">
        <v>25</v>
      </c>
      <c r="AC17" s="251">
        <v>26</v>
      </c>
      <c r="AD17" s="251">
        <v>27</v>
      </c>
      <c r="AE17" s="251">
        <v>28</v>
      </c>
      <c r="AF17" s="251">
        <v>29</v>
      </c>
      <c r="AG17" s="251">
        <v>30</v>
      </c>
      <c r="AH17" s="251">
        <v>31</v>
      </c>
      <c r="AI17" s="253" t="s">
        <v>544</v>
      </c>
      <c r="AJ17" s="253" t="s">
        <v>545</v>
      </c>
      <c r="AK17" s="253" t="s">
        <v>546</v>
      </c>
      <c r="AL17" s="253" t="s">
        <v>547</v>
      </c>
      <c r="AM17" s="253" t="s">
        <v>548</v>
      </c>
      <c r="AN17" s="253" t="s">
        <v>549</v>
      </c>
      <c r="AO17" s="253" t="s">
        <v>550</v>
      </c>
      <c r="AP17" s="253" t="s">
        <v>551</v>
      </c>
      <c r="AQ17" s="253" t="s">
        <v>552</v>
      </c>
      <c r="AR17" s="253" t="s">
        <v>553</v>
      </c>
      <c r="AS17" s="253" t="s">
        <v>554</v>
      </c>
      <c r="AT17" s="253" t="s">
        <v>555</v>
      </c>
      <c r="AU17" s="253" t="s">
        <v>556</v>
      </c>
      <c r="AV17" s="253" t="s">
        <v>557</v>
      </c>
      <c r="AW17" s="253" t="s">
        <v>558</v>
      </c>
      <c r="AX17" s="426" t="s">
        <v>559</v>
      </c>
      <c r="AY17" s="253" t="s">
        <v>560</v>
      </c>
      <c r="AZ17" s="253" t="s">
        <v>561</v>
      </c>
      <c r="BA17" s="253" t="s">
        <v>562</v>
      </c>
      <c r="BB17" s="253" t="s">
        <v>563</v>
      </c>
      <c r="BC17" s="253" t="s">
        <v>564</v>
      </c>
      <c r="BD17" s="253" t="s">
        <v>565</v>
      </c>
      <c r="BE17" s="253" t="s">
        <v>566</v>
      </c>
      <c r="BF17" s="253" t="s">
        <v>567</v>
      </c>
      <c r="BG17" s="253" t="s">
        <v>568</v>
      </c>
      <c r="BH17" s="253" t="s">
        <v>569</v>
      </c>
      <c r="BI17" s="253" t="s">
        <v>570</v>
      </c>
      <c r="BJ17" s="253" t="s">
        <v>571</v>
      </c>
      <c r="BK17" s="253" t="s">
        <v>572</v>
      </c>
      <c r="BL17" s="253" t="s">
        <v>573</v>
      </c>
      <c r="BM17" s="251">
        <v>33</v>
      </c>
      <c r="BN17" s="251">
        <v>34</v>
      </c>
      <c r="BO17" s="251">
        <v>35</v>
      </c>
      <c r="BP17" s="251">
        <v>36</v>
      </c>
      <c r="BQ17" s="251">
        <v>37</v>
      </c>
      <c r="BR17" s="251">
        <v>38</v>
      </c>
      <c r="BS17" s="251">
        <v>39</v>
      </c>
      <c r="BT17" s="251">
        <v>40</v>
      </c>
      <c r="BU17" s="251">
        <v>41</v>
      </c>
      <c r="BV17" s="251">
        <v>42</v>
      </c>
      <c r="BW17" s="251">
        <v>43</v>
      </c>
    </row>
    <row r="18" spans="1:77" s="258" customFormat="1" ht="31.5" x14ac:dyDescent="0.25">
      <c r="A18" s="254" t="s">
        <v>574</v>
      </c>
      <c r="B18" s="255" t="s">
        <v>575</v>
      </c>
      <c r="C18" s="256" t="s">
        <v>489</v>
      </c>
      <c r="D18" s="256" t="s">
        <v>489</v>
      </c>
      <c r="E18" s="256" t="s">
        <v>489</v>
      </c>
      <c r="F18" s="256" t="s">
        <v>489</v>
      </c>
      <c r="G18" s="256" t="s">
        <v>489</v>
      </c>
      <c r="H18" s="257">
        <f>SUM(H19:H24)</f>
        <v>0</v>
      </c>
      <c r="I18" s="257">
        <f>SUM(I19:I24)</f>
        <v>60.550773279999994</v>
      </c>
      <c r="J18" s="256" t="s">
        <v>489</v>
      </c>
      <c r="K18" s="257">
        <f>SUM(K19:K24)</f>
        <v>0</v>
      </c>
      <c r="L18" s="553">
        <f>SUM(L19:L24)</f>
        <v>59.944916975254245</v>
      </c>
      <c r="M18" s="256" t="s">
        <v>489</v>
      </c>
      <c r="N18" s="256" t="s">
        <v>489</v>
      </c>
      <c r="O18" s="256" t="s">
        <v>489</v>
      </c>
      <c r="P18" s="256" t="s">
        <v>489</v>
      </c>
      <c r="Q18" s="256" t="s">
        <v>489</v>
      </c>
      <c r="R18" s="256" t="s">
        <v>489</v>
      </c>
      <c r="S18" s="256" t="s">
        <v>489</v>
      </c>
      <c r="T18" s="257">
        <f>SUM(T19:T24)</f>
        <v>60.550773279999994</v>
      </c>
      <c r="U18" s="257">
        <f>SUM(O18,X18)</f>
        <v>43.823143695254238</v>
      </c>
      <c r="V18" s="257">
        <f>SUM(V19:V24)</f>
        <v>0</v>
      </c>
      <c r="W18" s="257">
        <f>SUM(W19:W24)</f>
        <v>44.429000000000002</v>
      </c>
      <c r="X18" s="257">
        <f>SUM(X19:X24)</f>
        <v>43.823143695254238</v>
      </c>
      <c r="Y18" s="256" t="s">
        <v>489</v>
      </c>
      <c r="Z18" s="256" t="s">
        <v>489</v>
      </c>
      <c r="AA18" s="256" t="s">
        <v>489</v>
      </c>
      <c r="AB18" s="256" t="s">
        <v>489</v>
      </c>
      <c r="AC18" s="256" t="s">
        <v>489</v>
      </c>
      <c r="AD18" s="256" t="s">
        <v>489</v>
      </c>
      <c r="AE18" s="256" t="s">
        <v>489</v>
      </c>
      <c r="AF18" s="256" t="s">
        <v>489</v>
      </c>
      <c r="AG18" s="256" t="s">
        <v>489</v>
      </c>
      <c r="AH18" s="256" t="s">
        <v>489</v>
      </c>
      <c r="AI18" s="257">
        <f>SUM(AI19:AI24)</f>
        <v>16.121773279999999</v>
      </c>
      <c r="AJ18" s="257">
        <f t="shared" ref="AJ18:BL18" si="0">SUM(AJ19:AJ24)</f>
        <v>0</v>
      </c>
      <c r="AK18" s="257">
        <f t="shared" si="0"/>
        <v>0</v>
      </c>
      <c r="AL18" s="257">
        <f t="shared" si="0"/>
        <v>16.121773279999999</v>
      </c>
      <c r="AM18" s="257">
        <f t="shared" si="0"/>
        <v>0</v>
      </c>
      <c r="AN18" s="257">
        <f t="shared" si="0"/>
        <v>7.5270315200000004</v>
      </c>
      <c r="AO18" s="257">
        <f t="shared" si="0"/>
        <v>0</v>
      </c>
      <c r="AP18" s="257">
        <f t="shared" si="0"/>
        <v>0</v>
      </c>
      <c r="AQ18" s="257">
        <f t="shared" si="0"/>
        <v>7.5270315200000004</v>
      </c>
      <c r="AR18" s="257">
        <f t="shared" si="0"/>
        <v>0</v>
      </c>
      <c r="AS18" s="257">
        <f t="shared" si="0"/>
        <v>21.968</v>
      </c>
      <c r="AT18" s="257">
        <f t="shared" si="0"/>
        <v>0</v>
      </c>
      <c r="AU18" s="257">
        <f t="shared" si="0"/>
        <v>0</v>
      </c>
      <c r="AV18" s="257">
        <f t="shared" si="0"/>
        <v>21.968</v>
      </c>
      <c r="AW18" s="257">
        <f t="shared" si="0"/>
        <v>0</v>
      </c>
      <c r="AX18" s="427">
        <f t="shared" si="0"/>
        <v>20.981448780000001</v>
      </c>
      <c r="AY18" s="257">
        <f t="shared" si="0"/>
        <v>0</v>
      </c>
      <c r="AZ18" s="257">
        <f t="shared" si="0"/>
        <v>0</v>
      </c>
      <c r="BA18" s="257">
        <f t="shared" si="0"/>
        <v>20.981448780000001</v>
      </c>
      <c r="BB18" s="257">
        <f t="shared" si="0"/>
        <v>0</v>
      </c>
      <c r="BC18" s="257">
        <f t="shared" si="0"/>
        <v>22.460999999999999</v>
      </c>
      <c r="BD18" s="257">
        <f t="shared" si="0"/>
        <v>0</v>
      </c>
      <c r="BE18" s="257">
        <f t="shared" si="0"/>
        <v>0</v>
      </c>
      <c r="BF18" s="257">
        <f t="shared" si="0"/>
        <v>22.460999999999999</v>
      </c>
      <c r="BG18" s="257">
        <f t="shared" si="0"/>
        <v>0</v>
      </c>
      <c r="BH18" s="257">
        <f t="shared" si="0"/>
        <v>22.841694915254234</v>
      </c>
      <c r="BI18" s="257">
        <f t="shared" si="0"/>
        <v>0</v>
      </c>
      <c r="BJ18" s="257">
        <f t="shared" si="0"/>
        <v>0</v>
      </c>
      <c r="BK18" s="257">
        <f t="shared" si="0"/>
        <v>22.841694915254234</v>
      </c>
      <c r="BL18" s="257">
        <f t="shared" si="0"/>
        <v>0</v>
      </c>
      <c r="BM18" s="257">
        <f t="shared" ref="BM18:BV18" si="1">SUM(AI18,AS18,BC18)</f>
        <v>60.550773280000001</v>
      </c>
      <c r="BN18" s="257">
        <f t="shared" si="1"/>
        <v>0</v>
      </c>
      <c r="BO18" s="257">
        <f t="shared" si="1"/>
        <v>0</v>
      </c>
      <c r="BP18" s="257">
        <f t="shared" si="1"/>
        <v>60.550773280000001</v>
      </c>
      <c r="BQ18" s="257">
        <f t="shared" si="1"/>
        <v>0</v>
      </c>
      <c r="BR18" s="257">
        <f t="shared" si="1"/>
        <v>51.350175215254239</v>
      </c>
      <c r="BS18" s="256">
        <f t="shared" si="1"/>
        <v>0</v>
      </c>
      <c r="BT18" s="256">
        <f t="shared" si="1"/>
        <v>0</v>
      </c>
      <c r="BU18" s="257">
        <f t="shared" si="1"/>
        <v>51.350175215254239</v>
      </c>
      <c r="BV18" s="256">
        <f t="shared" si="1"/>
        <v>0</v>
      </c>
      <c r="BW18" s="256" t="s">
        <v>489</v>
      </c>
      <c r="BY18" s="259"/>
    </row>
    <row r="19" spans="1:77" x14ac:dyDescent="0.25">
      <c r="A19" s="260" t="s">
        <v>576</v>
      </c>
      <c r="B19" s="261" t="s">
        <v>577</v>
      </c>
      <c r="C19" s="262" t="s">
        <v>489</v>
      </c>
      <c r="D19" s="262" t="s">
        <v>489</v>
      </c>
      <c r="E19" s="262" t="s">
        <v>489</v>
      </c>
      <c r="F19" s="262" t="s">
        <v>489</v>
      </c>
      <c r="G19" s="262" t="s">
        <v>489</v>
      </c>
      <c r="H19" s="262" t="s">
        <v>489</v>
      </c>
      <c r="I19" s="262" t="s">
        <v>489</v>
      </c>
      <c r="J19" s="262" t="s">
        <v>489</v>
      </c>
      <c r="K19" s="262" t="s">
        <v>489</v>
      </c>
      <c r="L19" s="554" t="s">
        <v>489</v>
      </c>
      <c r="M19" s="262" t="s">
        <v>489</v>
      </c>
      <c r="N19" s="262" t="s">
        <v>489</v>
      </c>
      <c r="O19" s="262" t="s">
        <v>489</v>
      </c>
      <c r="P19" s="262" t="s">
        <v>489</v>
      </c>
      <c r="Q19" s="262" t="s">
        <v>489</v>
      </c>
      <c r="R19" s="262" t="s">
        <v>489</v>
      </c>
      <c r="S19" s="262" t="s">
        <v>489</v>
      </c>
      <c r="T19" s="263" t="s">
        <v>489</v>
      </c>
      <c r="U19" s="263" t="s">
        <v>489</v>
      </c>
      <c r="V19" s="262" t="s">
        <v>489</v>
      </c>
      <c r="W19" s="262" t="s">
        <v>489</v>
      </c>
      <c r="X19" s="262" t="s">
        <v>489</v>
      </c>
      <c r="Y19" s="262" t="s">
        <v>489</v>
      </c>
      <c r="Z19" s="262" t="s">
        <v>489</v>
      </c>
      <c r="AA19" s="262" t="s">
        <v>489</v>
      </c>
      <c r="AB19" s="262" t="s">
        <v>489</v>
      </c>
      <c r="AC19" s="262" t="s">
        <v>489</v>
      </c>
      <c r="AD19" s="262" t="s">
        <v>489</v>
      </c>
      <c r="AE19" s="262" t="s">
        <v>489</v>
      </c>
      <c r="AF19" s="262" t="s">
        <v>489</v>
      </c>
      <c r="AG19" s="262" t="s">
        <v>489</v>
      </c>
      <c r="AH19" s="262" t="s">
        <v>489</v>
      </c>
      <c r="AI19" s="262" t="s">
        <v>489</v>
      </c>
      <c r="AJ19" s="262" t="s">
        <v>489</v>
      </c>
      <c r="AK19" s="262" t="s">
        <v>489</v>
      </c>
      <c r="AL19" s="262" t="s">
        <v>489</v>
      </c>
      <c r="AM19" s="262" t="s">
        <v>489</v>
      </c>
      <c r="AN19" s="262" t="s">
        <v>489</v>
      </c>
      <c r="AO19" s="262" t="s">
        <v>489</v>
      </c>
      <c r="AP19" s="262" t="s">
        <v>489</v>
      </c>
      <c r="AQ19" s="262" t="s">
        <v>489</v>
      </c>
      <c r="AR19" s="262" t="s">
        <v>489</v>
      </c>
      <c r="AS19" s="262" t="s">
        <v>489</v>
      </c>
      <c r="AT19" s="262" t="s">
        <v>489</v>
      </c>
      <c r="AU19" s="262" t="s">
        <v>489</v>
      </c>
      <c r="AV19" s="262" t="s">
        <v>489</v>
      </c>
      <c r="AW19" s="262" t="s">
        <v>489</v>
      </c>
      <c r="AX19" s="428" t="s">
        <v>489</v>
      </c>
      <c r="AY19" s="262" t="s">
        <v>489</v>
      </c>
      <c r="AZ19" s="262" t="s">
        <v>489</v>
      </c>
      <c r="BA19" s="262" t="s">
        <v>489</v>
      </c>
      <c r="BB19" s="262" t="s">
        <v>489</v>
      </c>
      <c r="BC19" s="262" t="s">
        <v>489</v>
      </c>
      <c r="BD19" s="262" t="s">
        <v>489</v>
      </c>
      <c r="BE19" s="262" t="s">
        <v>489</v>
      </c>
      <c r="BF19" s="262" t="s">
        <v>489</v>
      </c>
      <c r="BG19" s="262" t="s">
        <v>489</v>
      </c>
      <c r="BH19" s="262" t="s">
        <v>489</v>
      </c>
      <c r="BI19" s="262" t="s">
        <v>489</v>
      </c>
      <c r="BJ19" s="262" t="s">
        <v>489</v>
      </c>
      <c r="BK19" s="262" t="s">
        <v>489</v>
      </c>
      <c r="BL19" s="262" t="s">
        <v>489</v>
      </c>
      <c r="BM19" s="262" t="s">
        <v>489</v>
      </c>
      <c r="BN19" s="262" t="s">
        <v>489</v>
      </c>
      <c r="BO19" s="262" t="s">
        <v>489</v>
      </c>
      <c r="BP19" s="262" t="s">
        <v>489</v>
      </c>
      <c r="BQ19" s="262" t="s">
        <v>489</v>
      </c>
      <c r="BR19" s="262" t="s">
        <v>489</v>
      </c>
      <c r="BS19" s="262" t="s">
        <v>489</v>
      </c>
      <c r="BT19" s="262" t="s">
        <v>489</v>
      </c>
      <c r="BU19" s="262" t="s">
        <v>489</v>
      </c>
      <c r="BV19" s="262" t="s">
        <v>489</v>
      </c>
      <c r="BW19" s="262" t="s">
        <v>489</v>
      </c>
      <c r="BY19" s="243"/>
    </row>
    <row r="20" spans="1:77" s="268" customFormat="1" ht="30" x14ac:dyDescent="0.25">
      <c r="A20" s="264" t="s">
        <v>578</v>
      </c>
      <c r="B20" s="265" t="s">
        <v>579</v>
      </c>
      <c r="C20" s="266" t="s">
        <v>489</v>
      </c>
      <c r="D20" s="266" t="s">
        <v>489</v>
      </c>
      <c r="E20" s="266" t="s">
        <v>489</v>
      </c>
      <c r="F20" s="266" t="s">
        <v>489</v>
      </c>
      <c r="G20" s="266" t="s">
        <v>489</v>
      </c>
      <c r="H20" s="267">
        <f>H46</f>
        <v>0</v>
      </c>
      <c r="I20" s="267">
        <f>I46</f>
        <v>60.550773279999994</v>
      </c>
      <c r="J20" s="266" t="s">
        <v>489</v>
      </c>
      <c r="K20" s="267">
        <f>K46</f>
        <v>0</v>
      </c>
      <c r="L20" s="555">
        <f>L46</f>
        <v>59.944916975254245</v>
      </c>
      <c r="M20" s="266" t="s">
        <v>489</v>
      </c>
      <c r="N20" s="266" t="s">
        <v>489</v>
      </c>
      <c r="O20" s="266" t="s">
        <v>489</v>
      </c>
      <c r="P20" s="266" t="s">
        <v>489</v>
      </c>
      <c r="Q20" s="266" t="s">
        <v>489</v>
      </c>
      <c r="R20" s="266" t="s">
        <v>489</v>
      </c>
      <c r="S20" s="266" t="s">
        <v>489</v>
      </c>
      <c r="T20" s="267">
        <f>SUM(T46)</f>
        <v>60.550773279999994</v>
      </c>
      <c r="U20" s="267">
        <f>SUM(U46)</f>
        <v>43.823143695254238</v>
      </c>
      <c r="V20" s="267">
        <f>SUM(V46)</f>
        <v>0</v>
      </c>
      <c r="W20" s="267">
        <f>SUM(W46)</f>
        <v>44.429000000000002</v>
      </c>
      <c r="X20" s="267">
        <f>SUM(X46)</f>
        <v>43.823143695254238</v>
      </c>
      <c r="Y20" s="266" t="s">
        <v>489</v>
      </c>
      <c r="Z20" s="266" t="s">
        <v>489</v>
      </c>
      <c r="AA20" s="266" t="s">
        <v>489</v>
      </c>
      <c r="AB20" s="266" t="s">
        <v>489</v>
      </c>
      <c r="AC20" s="266" t="s">
        <v>489</v>
      </c>
      <c r="AD20" s="266" t="s">
        <v>489</v>
      </c>
      <c r="AE20" s="266" t="s">
        <v>489</v>
      </c>
      <c r="AF20" s="266" t="s">
        <v>489</v>
      </c>
      <c r="AG20" s="266" t="s">
        <v>489</v>
      </c>
      <c r="AH20" s="266" t="s">
        <v>489</v>
      </c>
      <c r="AI20" s="267">
        <f>AI46</f>
        <v>16.121773279999999</v>
      </c>
      <c r="AJ20" s="267">
        <f t="shared" ref="AJ20:BV20" si="2">AJ46</f>
        <v>0</v>
      </c>
      <c r="AK20" s="267">
        <f t="shared" si="2"/>
        <v>0</v>
      </c>
      <c r="AL20" s="267">
        <f t="shared" si="2"/>
        <v>16.121773279999999</v>
      </c>
      <c r="AM20" s="267">
        <f t="shared" si="2"/>
        <v>0</v>
      </c>
      <c r="AN20" s="267">
        <f t="shared" si="2"/>
        <v>7.5270315200000004</v>
      </c>
      <c r="AO20" s="267">
        <f t="shared" si="2"/>
        <v>0</v>
      </c>
      <c r="AP20" s="267">
        <f t="shared" si="2"/>
        <v>0</v>
      </c>
      <c r="AQ20" s="267">
        <f t="shared" si="2"/>
        <v>7.5270315200000004</v>
      </c>
      <c r="AR20" s="267">
        <f t="shared" si="2"/>
        <v>0</v>
      </c>
      <c r="AS20" s="267">
        <f t="shared" si="2"/>
        <v>21.968</v>
      </c>
      <c r="AT20" s="267">
        <f t="shared" si="2"/>
        <v>0</v>
      </c>
      <c r="AU20" s="267">
        <f t="shared" si="2"/>
        <v>0</v>
      </c>
      <c r="AV20" s="267">
        <f t="shared" si="2"/>
        <v>21.968</v>
      </c>
      <c r="AW20" s="267">
        <f t="shared" si="2"/>
        <v>0</v>
      </c>
      <c r="AX20" s="429">
        <f t="shared" si="2"/>
        <v>20.981448780000001</v>
      </c>
      <c r="AY20" s="267">
        <f t="shared" si="2"/>
        <v>0</v>
      </c>
      <c r="AZ20" s="267">
        <f t="shared" si="2"/>
        <v>0</v>
      </c>
      <c r="BA20" s="267">
        <f t="shared" si="2"/>
        <v>20.981448780000001</v>
      </c>
      <c r="BB20" s="267">
        <f t="shared" si="2"/>
        <v>0</v>
      </c>
      <c r="BC20" s="267">
        <f t="shared" si="2"/>
        <v>22.460999999999999</v>
      </c>
      <c r="BD20" s="267">
        <f t="shared" si="2"/>
        <v>0</v>
      </c>
      <c r="BE20" s="267">
        <f t="shared" si="2"/>
        <v>0</v>
      </c>
      <c r="BF20" s="267">
        <f t="shared" si="2"/>
        <v>22.460999999999999</v>
      </c>
      <c r="BG20" s="267">
        <f t="shared" si="2"/>
        <v>0</v>
      </c>
      <c r="BH20" s="267">
        <f t="shared" si="2"/>
        <v>22.841694915254234</v>
      </c>
      <c r="BI20" s="267">
        <f t="shared" si="2"/>
        <v>0</v>
      </c>
      <c r="BJ20" s="267">
        <f t="shared" si="2"/>
        <v>0</v>
      </c>
      <c r="BK20" s="267">
        <f t="shared" si="2"/>
        <v>22.841694915254234</v>
      </c>
      <c r="BL20" s="267">
        <f t="shared" si="2"/>
        <v>0</v>
      </c>
      <c r="BM20" s="267">
        <f t="shared" si="2"/>
        <v>60.550773279999994</v>
      </c>
      <c r="BN20" s="266">
        <f t="shared" si="2"/>
        <v>0</v>
      </c>
      <c r="BO20" s="266">
        <f t="shared" si="2"/>
        <v>0</v>
      </c>
      <c r="BP20" s="267">
        <f t="shared" si="2"/>
        <v>60.550773279999994</v>
      </c>
      <c r="BQ20" s="266">
        <f t="shared" si="2"/>
        <v>0</v>
      </c>
      <c r="BR20" s="267">
        <f t="shared" si="2"/>
        <v>51.350175215254239</v>
      </c>
      <c r="BS20" s="266">
        <f t="shared" si="2"/>
        <v>0</v>
      </c>
      <c r="BT20" s="266">
        <f t="shared" si="2"/>
        <v>0</v>
      </c>
      <c r="BU20" s="267">
        <f t="shared" si="2"/>
        <v>51.350175215254239</v>
      </c>
      <c r="BV20" s="266">
        <f t="shared" si="2"/>
        <v>0</v>
      </c>
      <c r="BW20" s="266" t="s">
        <v>489</v>
      </c>
    </row>
    <row r="21" spans="1:77" ht="45" x14ac:dyDescent="0.25">
      <c r="A21" s="260" t="s">
        <v>580</v>
      </c>
      <c r="B21" s="261" t="s">
        <v>581</v>
      </c>
      <c r="C21" s="262" t="s">
        <v>489</v>
      </c>
      <c r="D21" s="262" t="s">
        <v>489</v>
      </c>
      <c r="E21" s="262" t="s">
        <v>489</v>
      </c>
      <c r="F21" s="262" t="s">
        <v>489</v>
      </c>
      <c r="G21" s="262" t="s">
        <v>489</v>
      </c>
      <c r="H21" s="262" t="s">
        <v>489</v>
      </c>
      <c r="I21" s="262" t="s">
        <v>489</v>
      </c>
      <c r="J21" s="262" t="s">
        <v>489</v>
      </c>
      <c r="K21" s="262" t="s">
        <v>489</v>
      </c>
      <c r="L21" s="554" t="s">
        <v>489</v>
      </c>
      <c r="M21" s="262" t="s">
        <v>489</v>
      </c>
      <c r="N21" s="262" t="s">
        <v>489</v>
      </c>
      <c r="O21" s="262" t="s">
        <v>489</v>
      </c>
      <c r="P21" s="262" t="s">
        <v>489</v>
      </c>
      <c r="Q21" s="262" t="s">
        <v>489</v>
      </c>
      <c r="R21" s="262" t="s">
        <v>489</v>
      </c>
      <c r="S21" s="262" t="s">
        <v>489</v>
      </c>
      <c r="T21" s="262" t="s">
        <v>489</v>
      </c>
      <c r="U21" s="262" t="s">
        <v>489</v>
      </c>
      <c r="V21" s="262" t="s">
        <v>489</v>
      </c>
      <c r="W21" s="262" t="s">
        <v>489</v>
      </c>
      <c r="X21" s="262" t="s">
        <v>489</v>
      </c>
      <c r="Y21" s="262" t="s">
        <v>489</v>
      </c>
      <c r="Z21" s="262" t="s">
        <v>489</v>
      </c>
      <c r="AA21" s="262" t="s">
        <v>489</v>
      </c>
      <c r="AB21" s="262" t="s">
        <v>489</v>
      </c>
      <c r="AC21" s="262" t="s">
        <v>489</v>
      </c>
      <c r="AD21" s="262" t="s">
        <v>489</v>
      </c>
      <c r="AE21" s="262" t="s">
        <v>489</v>
      </c>
      <c r="AF21" s="262" t="s">
        <v>489</v>
      </c>
      <c r="AG21" s="262" t="s">
        <v>489</v>
      </c>
      <c r="AH21" s="262" t="s">
        <v>489</v>
      </c>
      <c r="AI21" s="262" t="s">
        <v>489</v>
      </c>
      <c r="AJ21" s="262" t="s">
        <v>489</v>
      </c>
      <c r="AK21" s="262" t="s">
        <v>489</v>
      </c>
      <c r="AL21" s="262" t="s">
        <v>489</v>
      </c>
      <c r="AM21" s="262" t="s">
        <v>489</v>
      </c>
      <c r="AN21" s="262" t="s">
        <v>489</v>
      </c>
      <c r="AO21" s="262" t="s">
        <v>489</v>
      </c>
      <c r="AP21" s="262" t="s">
        <v>489</v>
      </c>
      <c r="AQ21" s="262" t="s">
        <v>489</v>
      </c>
      <c r="AR21" s="262" t="s">
        <v>489</v>
      </c>
      <c r="AS21" s="262" t="s">
        <v>489</v>
      </c>
      <c r="AT21" s="262" t="s">
        <v>489</v>
      </c>
      <c r="AU21" s="262" t="s">
        <v>489</v>
      </c>
      <c r="AV21" s="262" t="s">
        <v>489</v>
      </c>
      <c r="AW21" s="262" t="s">
        <v>489</v>
      </c>
      <c r="AX21" s="428" t="s">
        <v>489</v>
      </c>
      <c r="AY21" s="262" t="s">
        <v>489</v>
      </c>
      <c r="AZ21" s="262" t="s">
        <v>489</v>
      </c>
      <c r="BA21" s="262" t="s">
        <v>489</v>
      </c>
      <c r="BB21" s="262" t="s">
        <v>489</v>
      </c>
      <c r="BC21" s="262" t="s">
        <v>489</v>
      </c>
      <c r="BD21" s="262" t="s">
        <v>489</v>
      </c>
      <c r="BE21" s="262" t="s">
        <v>489</v>
      </c>
      <c r="BF21" s="262" t="s">
        <v>489</v>
      </c>
      <c r="BG21" s="262" t="s">
        <v>489</v>
      </c>
      <c r="BH21" s="262" t="s">
        <v>489</v>
      </c>
      <c r="BI21" s="262" t="s">
        <v>489</v>
      </c>
      <c r="BJ21" s="262" t="s">
        <v>489</v>
      </c>
      <c r="BK21" s="262" t="s">
        <v>489</v>
      </c>
      <c r="BL21" s="262" t="s">
        <v>489</v>
      </c>
      <c r="BM21" s="262" t="s">
        <v>489</v>
      </c>
      <c r="BN21" s="262" t="s">
        <v>489</v>
      </c>
      <c r="BO21" s="262" t="s">
        <v>489</v>
      </c>
      <c r="BP21" s="262" t="s">
        <v>489</v>
      </c>
      <c r="BQ21" s="262" t="s">
        <v>489</v>
      </c>
      <c r="BR21" s="262" t="s">
        <v>489</v>
      </c>
      <c r="BS21" s="262" t="s">
        <v>489</v>
      </c>
      <c r="BT21" s="262" t="s">
        <v>489</v>
      </c>
      <c r="BU21" s="262" t="s">
        <v>489</v>
      </c>
      <c r="BV21" s="262" t="s">
        <v>489</v>
      </c>
      <c r="BW21" s="262" t="s">
        <v>489</v>
      </c>
    </row>
    <row r="22" spans="1:77" ht="30" x14ac:dyDescent="0.25">
      <c r="A22" s="260" t="s">
        <v>582</v>
      </c>
      <c r="B22" s="261" t="s">
        <v>583</v>
      </c>
      <c r="C22" s="262" t="s">
        <v>489</v>
      </c>
      <c r="D22" s="262" t="s">
        <v>489</v>
      </c>
      <c r="E22" s="262" t="s">
        <v>489</v>
      </c>
      <c r="F22" s="262" t="s">
        <v>489</v>
      </c>
      <c r="G22" s="262" t="s">
        <v>489</v>
      </c>
      <c r="H22" s="262" t="s">
        <v>489</v>
      </c>
      <c r="I22" s="262" t="s">
        <v>489</v>
      </c>
      <c r="J22" s="262" t="s">
        <v>489</v>
      </c>
      <c r="K22" s="262" t="s">
        <v>489</v>
      </c>
      <c r="L22" s="554" t="s">
        <v>489</v>
      </c>
      <c r="M22" s="262" t="s">
        <v>489</v>
      </c>
      <c r="N22" s="262" t="s">
        <v>489</v>
      </c>
      <c r="O22" s="262" t="s">
        <v>489</v>
      </c>
      <c r="P22" s="262" t="s">
        <v>489</v>
      </c>
      <c r="Q22" s="262" t="s">
        <v>489</v>
      </c>
      <c r="R22" s="262" t="s">
        <v>489</v>
      </c>
      <c r="S22" s="262" t="s">
        <v>489</v>
      </c>
      <c r="T22" s="262" t="s">
        <v>489</v>
      </c>
      <c r="U22" s="262" t="s">
        <v>489</v>
      </c>
      <c r="V22" s="262" t="s">
        <v>489</v>
      </c>
      <c r="W22" s="262" t="s">
        <v>489</v>
      </c>
      <c r="X22" s="262" t="s">
        <v>489</v>
      </c>
      <c r="Y22" s="262" t="s">
        <v>489</v>
      </c>
      <c r="Z22" s="262" t="s">
        <v>489</v>
      </c>
      <c r="AA22" s="262" t="s">
        <v>489</v>
      </c>
      <c r="AB22" s="262" t="s">
        <v>489</v>
      </c>
      <c r="AC22" s="262" t="s">
        <v>489</v>
      </c>
      <c r="AD22" s="262" t="s">
        <v>489</v>
      </c>
      <c r="AE22" s="262" t="s">
        <v>489</v>
      </c>
      <c r="AF22" s="262" t="s">
        <v>489</v>
      </c>
      <c r="AG22" s="262" t="s">
        <v>489</v>
      </c>
      <c r="AH22" s="262" t="s">
        <v>489</v>
      </c>
      <c r="AI22" s="262" t="s">
        <v>489</v>
      </c>
      <c r="AJ22" s="262" t="s">
        <v>489</v>
      </c>
      <c r="AK22" s="262" t="s">
        <v>489</v>
      </c>
      <c r="AL22" s="262" t="s">
        <v>489</v>
      </c>
      <c r="AM22" s="262" t="s">
        <v>489</v>
      </c>
      <c r="AN22" s="262" t="s">
        <v>489</v>
      </c>
      <c r="AO22" s="262" t="s">
        <v>489</v>
      </c>
      <c r="AP22" s="262" t="s">
        <v>489</v>
      </c>
      <c r="AQ22" s="262" t="s">
        <v>489</v>
      </c>
      <c r="AR22" s="262" t="s">
        <v>489</v>
      </c>
      <c r="AS22" s="262" t="s">
        <v>489</v>
      </c>
      <c r="AT22" s="262" t="s">
        <v>489</v>
      </c>
      <c r="AU22" s="262" t="s">
        <v>489</v>
      </c>
      <c r="AV22" s="262" t="s">
        <v>489</v>
      </c>
      <c r="AW22" s="262" t="s">
        <v>489</v>
      </c>
      <c r="AX22" s="428" t="s">
        <v>489</v>
      </c>
      <c r="AY22" s="262" t="s">
        <v>489</v>
      </c>
      <c r="AZ22" s="262" t="s">
        <v>489</v>
      </c>
      <c r="BA22" s="262" t="s">
        <v>489</v>
      </c>
      <c r="BB22" s="262" t="s">
        <v>489</v>
      </c>
      <c r="BC22" s="262" t="s">
        <v>489</v>
      </c>
      <c r="BD22" s="262" t="s">
        <v>489</v>
      </c>
      <c r="BE22" s="262" t="s">
        <v>489</v>
      </c>
      <c r="BF22" s="262" t="s">
        <v>489</v>
      </c>
      <c r="BG22" s="262" t="s">
        <v>489</v>
      </c>
      <c r="BH22" s="262" t="s">
        <v>489</v>
      </c>
      <c r="BI22" s="262" t="s">
        <v>489</v>
      </c>
      <c r="BJ22" s="262" t="s">
        <v>489</v>
      </c>
      <c r="BK22" s="262" t="s">
        <v>489</v>
      </c>
      <c r="BL22" s="262" t="s">
        <v>489</v>
      </c>
      <c r="BM22" s="262" t="s">
        <v>489</v>
      </c>
      <c r="BN22" s="262" t="s">
        <v>489</v>
      </c>
      <c r="BO22" s="262" t="s">
        <v>489</v>
      </c>
      <c r="BP22" s="262" t="s">
        <v>489</v>
      </c>
      <c r="BQ22" s="262" t="s">
        <v>489</v>
      </c>
      <c r="BR22" s="262" t="s">
        <v>489</v>
      </c>
      <c r="BS22" s="262" t="s">
        <v>489</v>
      </c>
      <c r="BT22" s="262" t="s">
        <v>489</v>
      </c>
      <c r="BU22" s="262" t="s">
        <v>489</v>
      </c>
      <c r="BV22" s="262" t="s">
        <v>489</v>
      </c>
      <c r="BW22" s="262" t="s">
        <v>489</v>
      </c>
    </row>
    <row r="23" spans="1:77" ht="30" x14ac:dyDescent="0.25">
      <c r="A23" s="260" t="s">
        <v>584</v>
      </c>
      <c r="B23" s="261" t="s">
        <v>585</v>
      </c>
      <c r="C23" s="262" t="s">
        <v>489</v>
      </c>
      <c r="D23" s="262" t="s">
        <v>489</v>
      </c>
      <c r="E23" s="262" t="s">
        <v>489</v>
      </c>
      <c r="F23" s="262" t="s">
        <v>489</v>
      </c>
      <c r="G23" s="262" t="s">
        <v>489</v>
      </c>
      <c r="H23" s="262" t="s">
        <v>489</v>
      </c>
      <c r="I23" s="262" t="s">
        <v>489</v>
      </c>
      <c r="J23" s="262" t="s">
        <v>489</v>
      </c>
      <c r="K23" s="262" t="s">
        <v>489</v>
      </c>
      <c r="L23" s="554" t="s">
        <v>489</v>
      </c>
      <c r="M23" s="262" t="s">
        <v>489</v>
      </c>
      <c r="N23" s="262" t="s">
        <v>489</v>
      </c>
      <c r="O23" s="262" t="s">
        <v>489</v>
      </c>
      <c r="P23" s="262" t="s">
        <v>489</v>
      </c>
      <c r="Q23" s="262" t="s">
        <v>489</v>
      </c>
      <c r="R23" s="262" t="s">
        <v>489</v>
      </c>
      <c r="S23" s="262" t="s">
        <v>489</v>
      </c>
      <c r="T23" s="262" t="s">
        <v>489</v>
      </c>
      <c r="U23" s="262" t="s">
        <v>489</v>
      </c>
      <c r="V23" s="262" t="s">
        <v>489</v>
      </c>
      <c r="W23" s="262" t="s">
        <v>489</v>
      </c>
      <c r="X23" s="262" t="s">
        <v>489</v>
      </c>
      <c r="Y23" s="262" t="s">
        <v>489</v>
      </c>
      <c r="Z23" s="262" t="s">
        <v>489</v>
      </c>
      <c r="AA23" s="262" t="s">
        <v>489</v>
      </c>
      <c r="AB23" s="262" t="s">
        <v>489</v>
      </c>
      <c r="AC23" s="262" t="s">
        <v>489</v>
      </c>
      <c r="AD23" s="262" t="s">
        <v>489</v>
      </c>
      <c r="AE23" s="262" t="s">
        <v>489</v>
      </c>
      <c r="AF23" s="262" t="s">
        <v>489</v>
      </c>
      <c r="AG23" s="262" t="s">
        <v>489</v>
      </c>
      <c r="AH23" s="262" t="s">
        <v>489</v>
      </c>
      <c r="AI23" s="262" t="s">
        <v>489</v>
      </c>
      <c r="AJ23" s="262" t="s">
        <v>489</v>
      </c>
      <c r="AK23" s="262" t="s">
        <v>489</v>
      </c>
      <c r="AL23" s="262" t="s">
        <v>489</v>
      </c>
      <c r="AM23" s="262" t="s">
        <v>489</v>
      </c>
      <c r="AN23" s="262" t="s">
        <v>489</v>
      </c>
      <c r="AO23" s="262" t="s">
        <v>489</v>
      </c>
      <c r="AP23" s="262" t="s">
        <v>489</v>
      </c>
      <c r="AQ23" s="262" t="s">
        <v>489</v>
      </c>
      <c r="AR23" s="262" t="s">
        <v>489</v>
      </c>
      <c r="AS23" s="262" t="s">
        <v>489</v>
      </c>
      <c r="AT23" s="262" t="s">
        <v>489</v>
      </c>
      <c r="AU23" s="262" t="s">
        <v>489</v>
      </c>
      <c r="AV23" s="262" t="s">
        <v>489</v>
      </c>
      <c r="AW23" s="262" t="s">
        <v>489</v>
      </c>
      <c r="AX23" s="428" t="s">
        <v>489</v>
      </c>
      <c r="AY23" s="262" t="s">
        <v>489</v>
      </c>
      <c r="AZ23" s="262" t="s">
        <v>489</v>
      </c>
      <c r="BA23" s="262" t="s">
        <v>489</v>
      </c>
      <c r="BB23" s="262" t="s">
        <v>489</v>
      </c>
      <c r="BC23" s="262" t="s">
        <v>489</v>
      </c>
      <c r="BD23" s="262" t="s">
        <v>489</v>
      </c>
      <c r="BE23" s="262" t="s">
        <v>489</v>
      </c>
      <c r="BF23" s="262" t="s">
        <v>489</v>
      </c>
      <c r="BG23" s="262" t="s">
        <v>489</v>
      </c>
      <c r="BH23" s="262" t="s">
        <v>489</v>
      </c>
      <c r="BI23" s="262" t="s">
        <v>489</v>
      </c>
      <c r="BJ23" s="262" t="s">
        <v>489</v>
      </c>
      <c r="BK23" s="262" t="s">
        <v>489</v>
      </c>
      <c r="BL23" s="262" t="s">
        <v>489</v>
      </c>
      <c r="BM23" s="262" t="s">
        <v>489</v>
      </c>
      <c r="BN23" s="262" t="s">
        <v>489</v>
      </c>
      <c r="BO23" s="262" t="s">
        <v>489</v>
      </c>
      <c r="BP23" s="262" t="s">
        <v>489</v>
      </c>
      <c r="BQ23" s="262" t="s">
        <v>489</v>
      </c>
      <c r="BR23" s="262" t="s">
        <v>489</v>
      </c>
      <c r="BS23" s="262" t="s">
        <v>489</v>
      </c>
      <c r="BT23" s="262" t="s">
        <v>489</v>
      </c>
      <c r="BU23" s="262" t="s">
        <v>489</v>
      </c>
      <c r="BV23" s="262" t="s">
        <v>489</v>
      </c>
      <c r="BW23" s="262" t="s">
        <v>489</v>
      </c>
    </row>
    <row r="24" spans="1:77" x14ac:dyDescent="0.25">
      <c r="A24" s="260" t="s">
        <v>586</v>
      </c>
      <c r="B24" s="261" t="s">
        <v>587</v>
      </c>
      <c r="C24" s="262" t="s">
        <v>489</v>
      </c>
      <c r="D24" s="262" t="s">
        <v>489</v>
      </c>
      <c r="E24" s="262" t="s">
        <v>489</v>
      </c>
      <c r="F24" s="262" t="s">
        <v>489</v>
      </c>
      <c r="G24" s="262" t="s">
        <v>489</v>
      </c>
      <c r="H24" s="262" t="s">
        <v>489</v>
      </c>
      <c r="I24" s="262" t="s">
        <v>489</v>
      </c>
      <c r="J24" s="262" t="s">
        <v>489</v>
      </c>
      <c r="K24" s="262" t="s">
        <v>489</v>
      </c>
      <c r="L24" s="554" t="s">
        <v>489</v>
      </c>
      <c r="M24" s="262" t="s">
        <v>489</v>
      </c>
      <c r="N24" s="262" t="s">
        <v>489</v>
      </c>
      <c r="O24" s="262" t="s">
        <v>489</v>
      </c>
      <c r="P24" s="262" t="s">
        <v>489</v>
      </c>
      <c r="Q24" s="262" t="s">
        <v>489</v>
      </c>
      <c r="R24" s="262" t="s">
        <v>489</v>
      </c>
      <c r="S24" s="262" t="s">
        <v>489</v>
      </c>
      <c r="T24" s="262" t="s">
        <v>489</v>
      </c>
      <c r="U24" s="262" t="s">
        <v>489</v>
      </c>
      <c r="V24" s="262" t="s">
        <v>489</v>
      </c>
      <c r="W24" s="262" t="s">
        <v>489</v>
      </c>
      <c r="X24" s="262" t="s">
        <v>489</v>
      </c>
      <c r="Y24" s="262" t="s">
        <v>489</v>
      </c>
      <c r="Z24" s="262" t="s">
        <v>489</v>
      </c>
      <c r="AA24" s="262" t="s">
        <v>489</v>
      </c>
      <c r="AB24" s="262" t="s">
        <v>489</v>
      </c>
      <c r="AC24" s="262" t="s">
        <v>489</v>
      </c>
      <c r="AD24" s="262" t="s">
        <v>489</v>
      </c>
      <c r="AE24" s="262" t="s">
        <v>489</v>
      </c>
      <c r="AF24" s="262" t="s">
        <v>489</v>
      </c>
      <c r="AG24" s="262" t="s">
        <v>489</v>
      </c>
      <c r="AH24" s="262" t="s">
        <v>489</v>
      </c>
      <c r="AI24" s="262" t="s">
        <v>489</v>
      </c>
      <c r="AJ24" s="262" t="s">
        <v>489</v>
      </c>
      <c r="AK24" s="262" t="s">
        <v>489</v>
      </c>
      <c r="AL24" s="262" t="s">
        <v>489</v>
      </c>
      <c r="AM24" s="262" t="s">
        <v>489</v>
      </c>
      <c r="AN24" s="262" t="s">
        <v>489</v>
      </c>
      <c r="AO24" s="262" t="s">
        <v>489</v>
      </c>
      <c r="AP24" s="262" t="s">
        <v>489</v>
      </c>
      <c r="AQ24" s="262" t="s">
        <v>489</v>
      </c>
      <c r="AR24" s="262" t="s">
        <v>489</v>
      </c>
      <c r="AS24" s="262" t="s">
        <v>489</v>
      </c>
      <c r="AT24" s="262" t="s">
        <v>489</v>
      </c>
      <c r="AU24" s="262" t="s">
        <v>489</v>
      </c>
      <c r="AV24" s="262" t="s">
        <v>489</v>
      </c>
      <c r="AW24" s="262" t="s">
        <v>489</v>
      </c>
      <c r="AX24" s="428" t="s">
        <v>489</v>
      </c>
      <c r="AY24" s="262" t="s">
        <v>489</v>
      </c>
      <c r="AZ24" s="262" t="s">
        <v>489</v>
      </c>
      <c r="BA24" s="262" t="s">
        <v>489</v>
      </c>
      <c r="BB24" s="262" t="s">
        <v>489</v>
      </c>
      <c r="BC24" s="262" t="s">
        <v>489</v>
      </c>
      <c r="BD24" s="262" t="s">
        <v>489</v>
      </c>
      <c r="BE24" s="262" t="s">
        <v>489</v>
      </c>
      <c r="BF24" s="262" t="s">
        <v>489</v>
      </c>
      <c r="BG24" s="262" t="s">
        <v>489</v>
      </c>
      <c r="BH24" s="262" t="s">
        <v>489</v>
      </c>
      <c r="BI24" s="262" t="s">
        <v>489</v>
      </c>
      <c r="BJ24" s="262" t="s">
        <v>489</v>
      </c>
      <c r="BK24" s="262" t="s">
        <v>489</v>
      </c>
      <c r="BL24" s="262" t="s">
        <v>489</v>
      </c>
      <c r="BM24" s="262" t="s">
        <v>489</v>
      </c>
      <c r="BN24" s="262" t="s">
        <v>489</v>
      </c>
      <c r="BO24" s="262" t="s">
        <v>489</v>
      </c>
      <c r="BP24" s="262" t="s">
        <v>489</v>
      </c>
      <c r="BQ24" s="262" t="s">
        <v>489</v>
      </c>
      <c r="BR24" s="262" t="s">
        <v>489</v>
      </c>
      <c r="BS24" s="262" t="s">
        <v>489</v>
      </c>
      <c r="BT24" s="262" t="s">
        <v>489</v>
      </c>
      <c r="BU24" s="262" t="s">
        <v>489</v>
      </c>
      <c r="BV24" s="262" t="s">
        <v>489</v>
      </c>
      <c r="BW24" s="262" t="s">
        <v>489</v>
      </c>
    </row>
    <row r="25" spans="1:77" x14ac:dyDescent="0.25">
      <c r="A25" s="260" t="s">
        <v>67</v>
      </c>
      <c r="B25" s="261" t="s">
        <v>493</v>
      </c>
      <c r="C25" s="262" t="s">
        <v>489</v>
      </c>
      <c r="D25" s="262" t="s">
        <v>489</v>
      </c>
      <c r="E25" s="262" t="s">
        <v>489</v>
      </c>
      <c r="F25" s="262" t="s">
        <v>489</v>
      </c>
      <c r="G25" s="262" t="s">
        <v>489</v>
      </c>
      <c r="H25" s="262" t="s">
        <v>489</v>
      </c>
      <c r="I25" s="262" t="s">
        <v>489</v>
      </c>
      <c r="J25" s="262" t="s">
        <v>489</v>
      </c>
      <c r="K25" s="262" t="s">
        <v>489</v>
      </c>
      <c r="L25" s="554" t="s">
        <v>489</v>
      </c>
      <c r="M25" s="262" t="s">
        <v>489</v>
      </c>
      <c r="N25" s="262" t="s">
        <v>489</v>
      </c>
      <c r="O25" s="262" t="s">
        <v>489</v>
      </c>
      <c r="P25" s="262" t="s">
        <v>489</v>
      </c>
      <c r="Q25" s="262" t="s">
        <v>489</v>
      </c>
      <c r="R25" s="262" t="s">
        <v>489</v>
      </c>
      <c r="S25" s="262" t="s">
        <v>489</v>
      </c>
      <c r="T25" s="262" t="s">
        <v>489</v>
      </c>
      <c r="U25" s="262" t="s">
        <v>489</v>
      </c>
      <c r="V25" s="262" t="s">
        <v>489</v>
      </c>
      <c r="W25" s="262" t="s">
        <v>489</v>
      </c>
      <c r="X25" s="262" t="s">
        <v>489</v>
      </c>
      <c r="Y25" s="262" t="s">
        <v>489</v>
      </c>
      <c r="Z25" s="262" t="s">
        <v>489</v>
      </c>
      <c r="AA25" s="262" t="s">
        <v>489</v>
      </c>
      <c r="AB25" s="262" t="s">
        <v>489</v>
      </c>
      <c r="AC25" s="262" t="s">
        <v>489</v>
      </c>
      <c r="AD25" s="262" t="s">
        <v>489</v>
      </c>
      <c r="AE25" s="262" t="s">
        <v>489</v>
      </c>
      <c r="AF25" s="262" t="s">
        <v>489</v>
      </c>
      <c r="AG25" s="262" t="s">
        <v>489</v>
      </c>
      <c r="AH25" s="262" t="s">
        <v>489</v>
      </c>
      <c r="AI25" s="262" t="s">
        <v>489</v>
      </c>
      <c r="AJ25" s="262" t="s">
        <v>489</v>
      </c>
      <c r="AK25" s="262" t="s">
        <v>489</v>
      </c>
      <c r="AL25" s="262" t="s">
        <v>489</v>
      </c>
      <c r="AM25" s="262" t="s">
        <v>489</v>
      </c>
      <c r="AN25" s="262" t="s">
        <v>489</v>
      </c>
      <c r="AO25" s="262" t="s">
        <v>489</v>
      </c>
      <c r="AP25" s="262" t="s">
        <v>489</v>
      </c>
      <c r="AQ25" s="262" t="s">
        <v>489</v>
      </c>
      <c r="AR25" s="262" t="s">
        <v>489</v>
      </c>
      <c r="AS25" s="262" t="s">
        <v>489</v>
      </c>
      <c r="AT25" s="262" t="s">
        <v>489</v>
      </c>
      <c r="AU25" s="262" t="s">
        <v>489</v>
      </c>
      <c r="AV25" s="262" t="s">
        <v>489</v>
      </c>
      <c r="AW25" s="262" t="s">
        <v>489</v>
      </c>
      <c r="AX25" s="428" t="s">
        <v>489</v>
      </c>
      <c r="AY25" s="262" t="s">
        <v>489</v>
      </c>
      <c r="AZ25" s="262" t="s">
        <v>489</v>
      </c>
      <c r="BA25" s="262" t="s">
        <v>489</v>
      </c>
      <c r="BB25" s="262" t="s">
        <v>489</v>
      </c>
      <c r="BC25" s="262" t="s">
        <v>489</v>
      </c>
      <c r="BD25" s="262" t="s">
        <v>489</v>
      </c>
      <c r="BE25" s="262" t="s">
        <v>489</v>
      </c>
      <c r="BF25" s="262" t="s">
        <v>489</v>
      </c>
      <c r="BG25" s="262" t="s">
        <v>489</v>
      </c>
      <c r="BH25" s="262" t="s">
        <v>489</v>
      </c>
      <c r="BI25" s="262" t="s">
        <v>489</v>
      </c>
      <c r="BJ25" s="262" t="s">
        <v>489</v>
      </c>
      <c r="BK25" s="262" t="s">
        <v>489</v>
      </c>
      <c r="BL25" s="262" t="s">
        <v>489</v>
      </c>
      <c r="BM25" s="262" t="s">
        <v>489</v>
      </c>
      <c r="BN25" s="262" t="s">
        <v>489</v>
      </c>
      <c r="BO25" s="262" t="s">
        <v>489</v>
      </c>
      <c r="BP25" s="262" t="s">
        <v>489</v>
      </c>
      <c r="BQ25" s="262" t="s">
        <v>489</v>
      </c>
      <c r="BR25" s="262" t="s">
        <v>489</v>
      </c>
      <c r="BS25" s="262" t="s">
        <v>489</v>
      </c>
      <c r="BT25" s="262" t="s">
        <v>489</v>
      </c>
      <c r="BU25" s="262" t="s">
        <v>489</v>
      </c>
      <c r="BV25" s="262" t="s">
        <v>489</v>
      </c>
      <c r="BW25" s="262" t="s">
        <v>489</v>
      </c>
    </row>
    <row r="26" spans="1:77" ht="30" x14ac:dyDescent="0.25">
      <c r="A26" s="260" t="s">
        <v>188</v>
      </c>
      <c r="B26" s="261" t="s">
        <v>588</v>
      </c>
      <c r="C26" s="262" t="s">
        <v>589</v>
      </c>
      <c r="D26" s="262" t="s">
        <v>489</v>
      </c>
      <c r="E26" s="262" t="s">
        <v>489</v>
      </c>
      <c r="F26" s="262" t="s">
        <v>489</v>
      </c>
      <c r="G26" s="262" t="s">
        <v>489</v>
      </c>
      <c r="H26" s="262" t="s">
        <v>489</v>
      </c>
      <c r="I26" s="262" t="s">
        <v>489</v>
      </c>
      <c r="J26" s="262" t="s">
        <v>489</v>
      </c>
      <c r="K26" s="262" t="s">
        <v>489</v>
      </c>
      <c r="L26" s="554" t="s">
        <v>489</v>
      </c>
      <c r="M26" s="262" t="s">
        <v>489</v>
      </c>
      <c r="N26" s="262" t="s">
        <v>489</v>
      </c>
      <c r="O26" s="262" t="s">
        <v>489</v>
      </c>
      <c r="P26" s="262" t="s">
        <v>489</v>
      </c>
      <c r="Q26" s="262" t="s">
        <v>489</v>
      </c>
      <c r="R26" s="262" t="s">
        <v>489</v>
      </c>
      <c r="S26" s="262" t="s">
        <v>489</v>
      </c>
      <c r="T26" s="262" t="s">
        <v>489</v>
      </c>
      <c r="U26" s="262" t="s">
        <v>489</v>
      </c>
      <c r="V26" s="262" t="s">
        <v>489</v>
      </c>
      <c r="W26" s="262" t="s">
        <v>489</v>
      </c>
      <c r="X26" s="262" t="s">
        <v>489</v>
      </c>
      <c r="Y26" s="262" t="s">
        <v>489</v>
      </c>
      <c r="Z26" s="262" t="s">
        <v>489</v>
      </c>
      <c r="AA26" s="262" t="s">
        <v>489</v>
      </c>
      <c r="AB26" s="262" t="s">
        <v>489</v>
      </c>
      <c r="AC26" s="262" t="s">
        <v>489</v>
      </c>
      <c r="AD26" s="262" t="s">
        <v>489</v>
      </c>
      <c r="AE26" s="262" t="s">
        <v>489</v>
      </c>
      <c r="AF26" s="262" t="s">
        <v>489</v>
      </c>
      <c r="AG26" s="262" t="s">
        <v>489</v>
      </c>
      <c r="AH26" s="262" t="s">
        <v>489</v>
      </c>
      <c r="AI26" s="262" t="s">
        <v>489</v>
      </c>
      <c r="AJ26" s="262" t="s">
        <v>489</v>
      </c>
      <c r="AK26" s="262" t="s">
        <v>489</v>
      </c>
      <c r="AL26" s="262" t="s">
        <v>489</v>
      </c>
      <c r="AM26" s="262" t="s">
        <v>489</v>
      </c>
      <c r="AN26" s="262" t="s">
        <v>489</v>
      </c>
      <c r="AO26" s="262" t="s">
        <v>489</v>
      </c>
      <c r="AP26" s="262" t="s">
        <v>489</v>
      </c>
      <c r="AQ26" s="262" t="s">
        <v>489</v>
      </c>
      <c r="AR26" s="262" t="s">
        <v>489</v>
      </c>
      <c r="AS26" s="262" t="s">
        <v>489</v>
      </c>
      <c r="AT26" s="262" t="s">
        <v>489</v>
      </c>
      <c r="AU26" s="262" t="s">
        <v>489</v>
      </c>
      <c r="AV26" s="262" t="s">
        <v>489</v>
      </c>
      <c r="AW26" s="262" t="s">
        <v>489</v>
      </c>
      <c r="AX26" s="428" t="s">
        <v>489</v>
      </c>
      <c r="AY26" s="262" t="s">
        <v>489</v>
      </c>
      <c r="AZ26" s="262" t="s">
        <v>489</v>
      </c>
      <c r="BA26" s="262" t="s">
        <v>489</v>
      </c>
      <c r="BB26" s="262" t="s">
        <v>489</v>
      </c>
      <c r="BC26" s="262" t="s">
        <v>489</v>
      </c>
      <c r="BD26" s="262" t="s">
        <v>489</v>
      </c>
      <c r="BE26" s="262" t="s">
        <v>489</v>
      </c>
      <c r="BF26" s="262" t="s">
        <v>489</v>
      </c>
      <c r="BG26" s="262" t="s">
        <v>489</v>
      </c>
      <c r="BH26" s="262" t="s">
        <v>489</v>
      </c>
      <c r="BI26" s="262" t="s">
        <v>489</v>
      </c>
      <c r="BJ26" s="262" t="s">
        <v>489</v>
      </c>
      <c r="BK26" s="262" t="s">
        <v>489</v>
      </c>
      <c r="BL26" s="262" t="s">
        <v>489</v>
      </c>
      <c r="BM26" s="262" t="s">
        <v>489</v>
      </c>
      <c r="BN26" s="262" t="s">
        <v>489</v>
      </c>
      <c r="BO26" s="262" t="s">
        <v>489</v>
      </c>
      <c r="BP26" s="262" t="s">
        <v>489</v>
      </c>
      <c r="BQ26" s="262" t="s">
        <v>489</v>
      </c>
      <c r="BR26" s="262" t="s">
        <v>489</v>
      </c>
      <c r="BS26" s="262" t="s">
        <v>489</v>
      </c>
      <c r="BT26" s="262" t="s">
        <v>489</v>
      </c>
      <c r="BU26" s="262" t="s">
        <v>489</v>
      </c>
      <c r="BV26" s="262" t="s">
        <v>489</v>
      </c>
      <c r="BW26" s="262" t="s">
        <v>489</v>
      </c>
    </row>
    <row r="27" spans="1:77" ht="45" x14ac:dyDescent="0.25">
      <c r="A27" s="260" t="s">
        <v>590</v>
      </c>
      <c r="B27" s="261" t="s">
        <v>591</v>
      </c>
      <c r="C27" s="262" t="s">
        <v>589</v>
      </c>
      <c r="D27" s="262" t="s">
        <v>489</v>
      </c>
      <c r="E27" s="262" t="s">
        <v>489</v>
      </c>
      <c r="F27" s="262" t="s">
        <v>489</v>
      </c>
      <c r="G27" s="262" t="s">
        <v>489</v>
      </c>
      <c r="H27" s="262" t="s">
        <v>489</v>
      </c>
      <c r="I27" s="262" t="s">
        <v>489</v>
      </c>
      <c r="J27" s="262" t="s">
        <v>489</v>
      </c>
      <c r="K27" s="262" t="s">
        <v>489</v>
      </c>
      <c r="L27" s="554" t="s">
        <v>489</v>
      </c>
      <c r="M27" s="262" t="s">
        <v>489</v>
      </c>
      <c r="N27" s="262" t="s">
        <v>489</v>
      </c>
      <c r="O27" s="262" t="s">
        <v>489</v>
      </c>
      <c r="P27" s="262" t="s">
        <v>489</v>
      </c>
      <c r="Q27" s="262" t="s">
        <v>489</v>
      </c>
      <c r="R27" s="262" t="s">
        <v>489</v>
      </c>
      <c r="S27" s="262" t="s">
        <v>489</v>
      </c>
      <c r="T27" s="262" t="s">
        <v>489</v>
      </c>
      <c r="U27" s="262" t="s">
        <v>489</v>
      </c>
      <c r="V27" s="262" t="s">
        <v>489</v>
      </c>
      <c r="W27" s="262" t="s">
        <v>489</v>
      </c>
      <c r="X27" s="262" t="s">
        <v>489</v>
      </c>
      <c r="Y27" s="262" t="s">
        <v>489</v>
      </c>
      <c r="Z27" s="262" t="s">
        <v>489</v>
      </c>
      <c r="AA27" s="262" t="s">
        <v>489</v>
      </c>
      <c r="AB27" s="262" t="s">
        <v>489</v>
      </c>
      <c r="AC27" s="262" t="s">
        <v>489</v>
      </c>
      <c r="AD27" s="262" t="s">
        <v>489</v>
      </c>
      <c r="AE27" s="262" t="s">
        <v>489</v>
      </c>
      <c r="AF27" s="262" t="s">
        <v>489</v>
      </c>
      <c r="AG27" s="262" t="s">
        <v>489</v>
      </c>
      <c r="AH27" s="262" t="s">
        <v>489</v>
      </c>
      <c r="AI27" s="262" t="s">
        <v>489</v>
      </c>
      <c r="AJ27" s="262" t="s">
        <v>489</v>
      </c>
      <c r="AK27" s="262" t="s">
        <v>489</v>
      </c>
      <c r="AL27" s="262" t="s">
        <v>489</v>
      </c>
      <c r="AM27" s="262" t="s">
        <v>489</v>
      </c>
      <c r="AN27" s="262" t="s">
        <v>489</v>
      </c>
      <c r="AO27" s="262" t="s">
        <v>489</v>
      </c>
      <c r="AP27" s="262" t="s">
        <v>489</v>
      </c>
      <c r="AQ27" s="262" t="s">
        <v>489</v>
      </c>
      <c r="AR27" s="262" t="s">
        <v>489</v>
      </c>
      <c r="AS27" s="262" t="s">
        <v>489</v>
      </c>
      <c r="AT27" s="262" t="s">
        <v>489</v>
      </c>
      <c r="AU27" s="262" t="s">
        <v>489</v>
      </c>
      <c r="AV27" s="262" t="s">
        <v>489</v>
      </c>
      <c r="AW27" s="262" t="s">
        <v>489</v>
      </c>
      <c r="AX27" s="428" t="s">
        <v>489</v>
      </c>
      <c r="AY27" s="262" t="s">
        <v>489</v>
      </c>
      <c r="AZ27" s="262" t="s">
        <v>489</v>
      </c>
      <c r="BA27" s="262" t="s">
        <v>489</v>
      </c>
      <c r="BB27" s="262" t="s">
        <v>489</v>
      </c>
      <c r="BC27" s="262" t="s">
        <v>489</v>
      </c>
      <c r="BD27" s="262" t="s">
        <v>489</v>
      </c>
      <c r="BE27" s="262" t="s">
        <v>489</v>
      </c>
      <c r="BF27" s="262" t="s">
        <v>489</v>
      </c>
      <c r="BG27" s="262" t="s">
        <v>489</v>
      </c>
      <c r="BH27" s="262" t="s">
        <v>489</v>
      </c>
      <c r="BI27" s="262" t="s">
        <v>489</v>
      </c>
      <c r="BJ27" s="262" t="s">
        <v>489</v>
      </c>
      <c r="BK27" s="262" t="s">
        <v>489</v>
      </c>
      <c r="BL27" s="262" t="s">
        <v>489</v>
      </c>
      <c r="BM27" s="262" t="s">
        <v>489</v>
      </c>
      <c r="BN27" s="262" t="s">
        <v>489</v>
      </c>
      <c r="BO27" s="262" t="s">
        <v>489</v>
      </c>
      <c r="BP27" s="262" t="s">
        <v>489</v>
      </c>
      <c r="BQ27" s="262" t="s">
        <v>489</v>
      </c>
      <c r="BR27" s="262" t="s">
        <v>489</v>
      </c>
      <c r="BS27" s="262" t="s">
        <v>489</v>
      </c>
      <c r="BT27" s="262" t="s">
        <v>489</v>
      </c>
      <c r="BU27" s="262" t="s">
        <v>489</v>
      </c>
      <c r="BV27" s="262" t="s">
        <v>489</v>
      </c>
      <c r="BW27" s="262" t="s">
        <v>489</v>
      </c>
    </row>
    <row r="28" spans="1:77" ht="60" x14ac:dyDescent="0.25">
      <c r="A28" s="260" t="s">
        <v>592</v>
      </c>
      <c r="B28" s="261" t="s">
        <v>593</v>
      </c>
      <c r="C28" s="262" t="s">
        <v>489</v>
      </c>
      <c r="D28" s="262" t="s">
        <v>489</v>
      </c>
      <c r="E28" s="262" t="s">
        <v>489</v>
      </c>
      <c r="F28" s="262" t="s">
        <v>489</v>
      </c>
      <c r="G28" s="262" t="s">
        <v>489</v>
      </c>
      <c r="H28" s="262" t="s">
        <v>489</v>
      </c>
      <c r="I28" s="262" t="s">
        <v>489</v>
      </c>
      <c r="J28" s="262" t="s">
        <v>489</v>
      </c>
      <c r="K28" s="262" t="s">
        <v>489</v>
      </c>
      <c r="L28" s="554" t="s">
        <v>489</v>
      </c>
      <c r="M28" s="262" t="s">
        <v>489</v>
      </c>
      <c r="N28" s="262" t="s">
        <v>489</v>
      </c>
      <c r="O28" s="262" t="s">
        <v>489</v>
      </c>
      <c r="P28" s="262" t="s">
        <v>489</v>
      </c>
      <c r="Q28" s="262" t="s">
        <v>489</v>
      </c>
      <c r="R28" s="262" t="s">
        <v>489</v>
      </c>
      <c r="S28" s="262" t="s">
        <v>489</v>
      </c>
      <c r="T28" s="262" t="s">
        <v>489</v>
      </c>
      <c r="U28" s="262" t="s">
        <v>489</v>
      </c>
      <c r="V28" s="262" t="s">
        <v>489</v>
      </c>
      <c r="W28" s="262" t="s">
        <v>489</v>
      </c>
      <c r="X28" s="262" t="s">
        <v>489</v>
      </c>
      <c r="Y28" s="262" t="s">
        <v>489</v>
      </c>
      <c r="Z28" s="262" t="s">
        <v>489</v>
      </c>
      <c r="AA28" s="262" t="s">
        <v>489</v>
      </c>
      <c r="AB28" s="262" t="s">
        <v>489</v>
      </c>
      <c r="AC28" s="262" t="s">
        <v>489</v>
      </c>
      <c r="AD28" s="262" t="s">
        <v>489</v>
      </c>
      <c r="AE28" s="262" t="s">
        <v>489</v>
      </c>
      <c r="AF28" s="262" t="s">
        <v>489</v>
      </c>
      <c r="AG28" s="262" t="s">
        <v>489</v>
      </c>
      <c r="AH28" s="262" t="s">
        <v>489</v>
      </c>
      <c r="AI28" s="262" t="s">
        <v>489</v>
      </c>
      <c r="AJ28" s="262" t="s">
        <v>489</v>
      </c>
      <c r="AK28" s="262" t="s">
        <v>489</v>
      </c>
      <c r="AL28" s="262" t="s">
        <v>489</v>
      </c>
      <c r="AM28" s="262" t="s">
        <v>489</v>
      </c>
      <c r="AN28" s="262" t="s">
        <v>489</v>
      </c>
      <c r="AO28" s="262" t="s">
        <v>489</v>
      </c>
      <c r="AP28" s="262" t="s">
        <v>489</v>
      </c>
      <c r="AQ28" s="262" t="s">
        <v>489</v>
      </c>
      <c r="AR28" s="262" t="s">
        <v>489</v>
      </c>
      <c r="AS28" s="262" t="s">
        <v>489</v>
      </c>
      <c r="AT28" s="262" t="s">
        <v>489</v>
      </c>
      <c r="AU28" s="262" t="s">
        <v>489</v>
      </c>
      <c r="AV28" s="262" t="s">
        <v>489</v>
      </c>
      <c r="AW28" s="262" t="s">
        <v>489</v>
      </c>
      <c r="AX28" s="428" t="s">
        <v>489</v>
      </c>
      <c r="AY28" s="262" t="s">
        <v>489</v>
      </c>
      <c r="AZ28" s="262" t="s">
        <v>489</v>
      </c>
      <c r="BA28" s="262" t="s">
        <v>489</v>
      </c>
      <c r="BB28" s="262" t="s">
        <v>489</v>
      </c>
      <c r="BC28" s="262" t="s">
        <v>489</v>
      </c>
      <c r="BD28" s="262" t="s">
        <v>489</v>
      </c>
      <c r="BE28" s="262" t="s">
        <v>489</v>
      </c>
      <c r="BF28" s="262" t="s">
        <v>489</v>
      </c>
      <c r="BG28" s="262" t="s">
        <v>489</v>
      </c>
      <c r="BH28" s="262" t="s">
        <v>489</v>
      </c>
      <c r="BI28" s="262" t="s">
        <v>489</v>
      </c>
      <c r="BJ28" s="262" t="s">
        <v>489</v>
      </c>
      <c r="BK28" s="262" t="s">
        <v>489</v>
      </c>
      <c r="BL28" s="262" t="s">
        <v>489</v>
      </c>
      <c r="BM28" s="262" t="s">
        <v>489</v>
      </c>
      <c r="BN28" s="262" t="s">
        <v>489</v>
      </c>
      <c r="BO28" s="262" t="s">
        <v>489</v>
      </c>
      <c r="BP28" s="262" t="s">
        <v>489</v>
      </c>
      <c r="BQ28" s="262" t="s">
        <v>489</v>
      </c>
      <c r="BR28" s="262" t="s">
        <v>489</v>
      </c>
      <c r="BS28" s="262" t="s">
        <v>489</v>
      </c>
      <c r="BT28" s="262" t="s">
        <v>489</v>
      </c>
      <c r="BU28" s="262" t="s">
        <v>489</v>
      </c>
      <c r="BV28" s="262" t="s">
        <v>489</v>
      </c>
      <c r="BW28" s="262" t="s">
        <v>489</v>
      </c>
    </row>
    <row r="29" spans="1:77" ht="60" x14ac:dyDescent="0.25">
      <c r="A29" s="260" t="s">
        <v>594</v>
      </c>
      <c r="B29" s="261" t="s">
        <v>595</v>
      </c>
      <c r="C29" s="262" t="s">
        <v>489</v>
      </c>
      <c r="D29" s="262" t="s">
        <v>489</v>
      </c>
      <c r="E29" s="262" t="s">
        <v>489</v>
      </c>
      <c r="F29" s="262" t="s">
        <v>489</v>
      </c>
      <c r="G29" s="262" t="s">
        <v>489</v>
      </c>
      <c r="H29" s="262" t="s">
        <v>489</v>
      </c>
      <c r="I29" s="262" t="s">
        <v>489</v>
      </c>
      <c r="J29" s="262" t="s">
        <v>489</v>
      </c>
      <c r="K29" s="262" t="s">
        <v>489</v>
      </c>
      <c r="L29" s="554" t="s">
        <v>489</v>
      </c>
      <c r="M29" s="262" t="s">
        <v>489</v>
      </c>
      <c r="N29" s="262" t="s">
        <v>489</v>
      </c>
      <c r="O29" s="262" t="s">
        <v>489</v>
      </c>
      <c r="P29" s="262" t="s">
        <v>489</v>
      </c>
      <c r="Q29" s="262" t="s">
        <v>489</v>
      </c>
      <c r="R29" s="262" t="s">
        <v>489</v>
      </c>
      <c r="S29" s="262" t="s">
        <v>489</v>
      </c>
      <c r="T29" s="262" t="s">
        <v>489</v>
      </c>
      <c r="U29" s="262" t="s">
        <v>489</v>
      </c>
      <c r="V29" s="262" t="s">
        <v>489</v>
      </c>
      <c r="W29" s="262" t="s">
        <v>489</v>
      </c>
      <c r="X29" s="262" t="s">
        <v>489</v>
      </c>
      <c r="Y29" s="262" t="s">
        <v>489</v>
      </c>
      <c r="Z29" s="262" t="s">
        <v>489</v>
      </c>
      <c r="AA29" s="262" t="s">
        <v>489</v>
      </c>
      <c r="AB29" s="262" t="s">
        <v>489</v>
      </c>
      <c r="AC29" s="262" t="s">
        <v>489</v>
      </c>
      <c r="AD29" s="262" t="s">
        <v>489</v>
      </c>
      <c r="AE29" s="262" t="s">
        <v>489</v>
      </c>
      <c r="AF29" s="262" t="s">
        <v>489</v>
      </c>
      <c r="AG29" s="262" t="s">
        <v>489</v>
      </c>
      <c r="AH29" s="262" t="s">
        <v>489</v>
      </c>
      <c r="AI29" s="262" t="s">
        <v>489</v>
      </c>
      <c r="AJ29" s="262" t="s">
        <v>489</v>
      </c>
      <c r="AK29" s="262" t="s">
        <v>489</v>
      </c>
      <c r="AL29" s="262" t="s">
        <v>489</v>
      </c>
      <c r="AM29" s="262" t="s">
        <v>489</v>
      </c>
      <c r="AN29" s="262" t="s">
        <v>489</v>
      </c>
      <c r="AO29" s="262" t="s">
        <v>489</v>
      </c>
      <c r="AP29" s="262" t="s">
        <v>489</v>
      </c>
      <c r="AQ29" s="262" t="s">
        <v>489</v>
      </c>
      <c r="AR29" s="262" t="s">
        <v>489</v>
      </c>
      <c r="AS29" s="262" t="s">
        <v>489</v>
      </c>
      <c r="AT29" s="262" t="s">
        <v>489</v>
      </c>
      <c r="AU29" s="262" t="s">
        <v>489</v>
      </c>
      <c r="AV29" s="262" t="s">
        <v>489</v>
      </c>
      <c r="AW29" s="262" t="s">
        <v>489</v>
      </c>
      <c r="AX29" s="428" t="s">
        <v>489</v>
      </c>
      <c r="AY29" s="262" t="s">
        <v>489</v>
      </c>
      <c r="AZ29" s="262" t="s">
        <v>489</v>
      </c>
      <c r="BA29" s="262" t="s">
        <v>489</v>
      </c>
      <c r="BB29" s="262" t="s">
        <v>489</v>
      </c>
      <c r="BC29" s="262" t="s">
        <v>489</v>
      </c>
      <c r="BD29" s="262" t="s">
        <v>489</v>
      </c>
      <c r="BE29" s="262" t="s">
        <v>489</v>
      </c>
      <c r="BF29" s="262" t="s">
        <v>489</v>
      </c>
      <c r="BG29" s="262" t="s">
        <v>489</v>
      </c>
      <c r="BH29" s="262" t="s">
        <v>489</v>
      </c>
      <c r="BI29" s="262" t="s">
        <v>489</v>
      </c>
      <c r="BJ29" s="262" t="s">
        <v>489</v>
      </c>
      <c r="BK29" s="262" t="s">
        <v>489</v>
      </c>
      <c r="BL29" s="262" t="s">
        <v>489</v>
      </c>
      <c r="BM29" s="262" t="s">
        <v>489</v>
      </c>
      <c r="BN29" s="262" t="s">
        <v>489</v>
      </c>
      <c r="BO29" s="262" t="s">
        <v>489</v>
      </c>
      <c r="BP29" s="262" t="s">
        <v>489</v>
      </c>
      <c r="BQ29" s="262" t="s">
        <v>489</v>
      </c>
      <c r="BR29" s="262" t="s">
        <v>489</v>
      </c>
      <c r="BS29" s="262" t="s">
        <v>489</v>
      </c>
      <c r="BT29" s="262" t="s">
        <v>489</v>
      </c>
      <c r="BU29" s="262" t="s">
        <v>489</v>
      </c>
      <c r="BV29" s="262" t="s">
        <v>489</v>
      </c>
      <c r="BW29" s="262" t="s">
        <v>489</v>
      </c>
    </row>
    <row r="30" spans="1:77" ht="45" x14ac:dyDescent="0.25">
      <c r="A30" s="260" t="s">
        <v>596</v>
      </c>
      <c r="B30" s="261" t="s">
        <v>597</v>
      </c>
      <c r="C30" s="262" t="s">
        <v>489</v>
      </c>
      <c r="D30" s="262" t="s">
        <v>489</v>
      </c>
      <c r="E30" s="262" t="s">
        <v>489</v>
      </c>
      <c r="F30" s="262" t="s">
        <v>489</v>
      </c>
      <c r="G30" s="262" t="s">
        <v>489</v>
      </c>
      <c r="H30" s="262" t="s">
        <v>489</v>
      </c>
      <c r="I30" s="262" t="s">
        <v>489</v>
      </c>
      <c r="J30" s="262" t="s">
        <v>489</v>
      </c>
      <c r="K30" s="262" t="s">
        <v>489</v>
      </c>
      <c r="L30" s="554" t="s">
        <v>489</v>
      </c>
      <c r="M30" s="262" t="s">
        <v>489</v>
      </c>
      <c r="N30" s="262" t="s">
        <v>489</v>
      </c>
      <c r="O30" s="262" t="s">
        <v>489</v>
      </c>
      <c r="P30" s="262" t="s">
        <v>489</v>
      </c>
      <c r="Q30" s="262" t="s">
        <v>489</v>
      </c>
      <c r="R30" s="262" t="s">
        <v>489</v>
      </c>
      <c r="S30" s="262" t="s">
        <v>489</v>
      </c>
      <c r="T30" s="262" t="s">
        <v>489</v>
      </c>
      <c r="U30" s="262" t="s">
        <v>489</v>
      </c>
      <c r="V30" s="262" t="s">
        <v>489</v>
      </c>
      <c r="W30" s="262" t="s">
        <v>489</v>
      </c>
      <c r="X30" s="262" t="s">
        <v>489</v>
      </c>
      <c r="Y30" s="262" t="s">
        <v>489</v>
      </c>
      <c r="Z30" s="262" t="s">
        <v>489</v>
      </c>
      <c r="AA30" s="262" t="s">
        <v>489</v>
      </c>
      <c r="AB30" s="262" t="s">
        <v>489</v>
      </c>
      <c r="AC30" s="262" t="s">
        <v>489</v>
      </c>
      <c r="AD30" s="262" t="s">
        <v>489</v>
      </c>
      <c r="AE30" s="262" t="s">
        <v>489</v>
      </c>
      <c r="AF30" s="262" t="s">
        <v>489</v>
      </c>
      <c r="AG30" s="262" t="s">
        <v>489</v>
      </c>
      <c r="AH30" s="262" t="s">
        <v>489</v>
      </c>
      <c r="AI30" s="262" t="s">
        <v>489</v>
      </c>
      <c r="AJ30" s="262" t="s">
        <v>489</v>
      </c>
      <c r="AK30" s="262" t="s">
        <v>489</v>
      </c>
      <c r="AL30" s="262" t="s">
        <v>489</v>
      </c>
      <c r="AM30" s="262" t="s">
        <v>489</v>
      </c>
      <c r="AN30" s="262" t="s">
        <v>489</v>
      </c>
      <c r="AO30" s="262" t="s">
        <v>489</v>
      </c>
      <c r="AP30" s="262" t="s">
        <v>489</v>
      </c>
      <c r="AQ30" s="262" t="s">
        <v>489</v>
      </c>
      <c r="AR30" s="262" t="s">
        <v>489</v>
      </c>
      <c r="AS30" s="262" t="s">
        <v>489</v>
      </c>
      <c r="AT30" s="262" t="s">
        <v>489</v>
      </c>
      <c r="AU30" s="262" t="s">
        <v>489</v>
      </c>
      <c r="AV30" s="262" t="s">
        <v>489</v>
      </c>
      <c r="AW30" s="262" t="s">
        <v>489</v>
      </c>
      <c r="AX30" s="428" t="s">
        <v>489</v>
      </c>
      <c r="AY30" s="262" t="s">
        <v>489</v>
      </c>
      <c r="AZ30" s="262" t="s">
        <v>489</v>
      </c>
      <c r="BA30" s="262" t="s">
        <v>489</v>
      </c>
      <c r="BB30" s="262" t="s">
        <v>489</v>
      </c>
      <c r="BC30" s="262" t="s">
        <v>489</v>
      </c>
      <c r="BD30" s="262" t="s">
        <v>489</v>
      </c>
      <c r="BE30" s="262" t="s">
        <v>489</v>
      </c>
      <c r="BF30" s="262" t="s">
        <v>489</v>
      </c>
      <c r="BG30" s="262" t="s">
        <v>489</v>
      </c>
      <c r="BH30" s="262" t="s">
        <v>489</v>
      </c>
      <c r="BI30" s="262" t="s">
        <v>489</v>
      </c>
      <c r="BJ30" s="262" t="s">
        <v>489</v>
      </c>
      <c r="BK30" s="262" t="s">
        <v>489</v>
      </c>
      <c r="BL30" s="262" t="s">
        <v>489</v>
      </c>
      <c r="BM30" s="262" t="s">
        <v>489</v>
      </c>
      <c r="BN30" s="262" t="s">
        <v>489</v>
      </c>
      <c r="BO30" s="262" t="s">
        <v>489</v>
      </c>
      <c r="BP30" s="262" t="s">
        <v>489</v>
      </c>
      <c r="BQ30" s="262" t="s">
        <v>489</v>
      </c>
      <c r="BR30" s="262" t="s">
        <v>489</v>
      </c>
      <c r="BS30" s="262" t="s">
        <v>489</v>
      </c>
      <c r="BT30" s="262" t="s">
        <v>489</v>
      </c>
      <c r="BU30" s="262" t="s">
        <v>489</v>
      </c>
      <c r="BV30" s="262" t="s">
        <v>489</v>
      </c>
      <c r="BW30" s="262" t="s">
        <v>489</v>
      </c>
    </row>
    <row r="31" spans="1:77" ht="30" x14ac:dyDescent="0.25">
      <c r="A31" s="260" t="s">
        <v>598</v>
      </c>
      <c r="B31" s="261" t="s">
        <v>599</v>
      </c>
      <c r="C31" s="262" t="s">
        <v>589</v>
      </c>
      <c r="D31" s="262" t="s">
        <v>489</v>
      </c>
      <c r="E31" s="262" t="s">
        <v>489</v>
      </c>
      <c r="F31" s="262" t="s">
        <v>489</v>
      </c>
      <c r="G31" s="262" t="s">
        <v>489</v>
      </c>
      <c r="H31" s="262" t="s">
        <v>489</v>
      </c>
      <c r="I31" s="262" t="s">
        <v>489</v>
      </c>
      <c r="J31" s="262" t="s">
        <v>489</v>
      </c>
      <c r="K31" s="262" t="s">
        <v>489</v>
      </c>
      <c r="L31" s="554" t="s">
        <v>489</v>
      </c>
      <c r="M31" s="262" t="s">
        <v>489</v>
      </c>
      <c r="N31" s="262" t="s">
        <v>489</v>
      </c>
      <c r="O31" s="262" t="s">
        <v>489</v>
      </c>
      <c r="P31" s="262" t="s">
        <v>489</v>
      </c>
      <c r="Q31" s="262" t="s">
        <v>489</v>
      </c>
      <c r="R31" s="262" t="s">
        <v>489</v>
      </c>
      <c r="S31" s="262" t="s">
        <v>489</v>
      </c>
      <c r="T31" s="262" t="s">
        <v>489</v>
      </c>
      <c r="U31" s="262" t="s">
        <v>489</v>
      </c>
      <c r="V31" s="262" t="s">
        <v>489</v>
      </c>
      <c r="W31" s="262" t="s">
        <v>489</v>
      </c>
      <c r="X31" s="262" t="s">
        <v>489</v>
      </c>
      <c r="Y31" s="262" t="s">
        <v>489</v>
      </c>
      <c r="Z31" s="262" t="s">
        <v>489</v>
      </c>
      <c r="AA31" s="262" t="s">
        <v>489</v>
      </c>
      <c r="AB31" s="262" t="s">
        <v>489</v>
      </c>
      <c r="AC31" s="262" t="s">
        <v>489</v>
      </c>
      <c r="AD31" s="262" t="s">
        <v>489</v>
      </c>
      <c r="AE31" s="262" t="s">
        <v>489</v>
      </c>
      <c r="AF31" s="262" t="s">
        <v>489</v>
      </c>
      <c r="AG31" s="262" t="s">
        <v>489</v>
      </c>
      <c r="AH31" s="262" t="s">
        <v>489</v>
      </c>
      <c r="AI31" s="262" t="s">
        <v>489</v>
      </c>
      <c r="AJ31" s="262" t="s">
        <v>489</v>
      </c>
      <c r="AK31" s="262" t="s">
        <v>489</v>
      </c>
      <c r="AL31" s="262" t="s">
        <v>489</v>
      </c>
      <c r="AM31" s="262" t="s">
        <v>489</v>
      </c>
      <c r="AN31" s="262" t="s">
        <v>489</v>
      </c>
      <c r="AO31" s="262" t="s">
        <v>489</v>
      </c>
      <c r="AP31" s="262" t="s">
        <v>489</v>
      </c>
      <c r="AQ31" s="262" t="s">
        <v>489</v>
      </c>
      <c r="AR31" s="262" t="s">
        <v>489</v>
      </c>
      <c r="AS31" s="262" t="s">
        <v>489</v>
      </c>
      <c r="AT31" s="262" t="s">
        <v>489</v>
      </c>
      <c r="AU31" s="262" t="s">
        <v>489</v>
      </c>
      <c r="AV31" s="262" t="s">
        <v>489</v>
      </c>
      <c r="AW31" s="262" t="s">
        <v>489</v>
      </c>
      <c r="AX31" s="428" t="s">
        <v>489</v>
      </c>
      <c r="AY31" s="262" t="s">
        <v>489</v>
      </c>
      <c r="AZ31" s="262" t="s">
        <v>489</v>
      </c>
      <c r="BA31" s="262" t="s">
        <v>489</v>
      </c>
      <c r="BB31" s="262" t="s">
        <v>489</v>
      </c>
      <c r="BC31" s="262" t="s">
        <v>489</v>
      </c>
      <c r="BD31" s="262" t="s">
        <v>489</v>
      </c>
      <c r="BE31" s="262" t="s">
        <v>489</v>
      </c>
      <c r="BF31" s="262" t="s">
        <v>489</v>
      </c>
      <c r="BG31" s="262" t="s">
        <v>489</v>
      </c>
      <c r="BH31" s="262" t="s">
        <v>489</v>
      </c>
      <c r="BI31" s="262" t="s">
        <v>489</v>
      </c>
      <c r="BJ31" s="262" t="s">
        <v>489</v>
      </c>
      <c r="BK31" s="262" t="s">
        <v>489</v>
      </c>
      <c r="BL31" s="262" t="s">
        <v>489</v>
      </c>
      <c r="BM31" s="262" t="s">
        <v>489</v>
      </c>
      <c r="BN31" s="262" t="s">
        <v>489</v>
      </c>
      <c r="BO31" s="262" t="s">
        <v>489</v>
      </c>
      <c r="BP31" s="262" t="s">
        <v>489</v>
      </c>
      <c r="BQ31" s="262" t="s">
        <v>489</v>
      </c>
      <c r="BR31" s="262" t="s">
        <v>489</v>
      </c>
      <c r="BS31" s="262" t="s">
        <v>489</v>
      </c>
      <c r="BT31" s="262" t="s">
        <v>489</v>
      </c>
      <c r="BU31" s="262" t="s">
        <v>489</v>
      </c>
      <c r="BV31" s="262" t="s">
        <v>489</v>
      </c>
      <c r="BW31" s="262" t="s">
        <v>489</v>
      </c>
    </row>
    <row r="32" spans="1:77" ht="60" x14ac:dyDescent="0.25">
      <c r="A32" s="260" t="s">
        <v>600</v>
      </c>
      <c r="B32" s="261" t="s">
        <v>601</v>
      </c>
      <c r="C32" s="262" t="s">
        <v>589</v>
      </c>
      <c r="D32" s="262" t="s">
        <v>489</v>
      </c>
      <c r="E32" s="262" t="s">
        <v>489</v>
      </c>
      <c r="F32" s="262" t="s">
        <v>489</v>
      </c>
      <c r="G32" s="262" t="s">
        <v>489</v>
      </c>
      <c r="H32" s="262" t="s">
        <v>489</v>
      </c>
      <c r="I32" s="262" t="s">
        <v>489</v>
      </c>
      <c r="J32" s="262" t="s">
        <v>489</v>
      </c>
      <c r="K32" s="262" t="s">
        <v>489</v>
      </c>
      <c r="L32" s="554" t="s">
        <v>489</v>
      </c>
      <c r="M32" s="262" t="s">
        <v>489</v>
      </c>
      <c r="N32" s="262" t="s">
        <v>489</v>
      </c>
      <c r="O32" s="262" t="s">
        <v>489</v>
      </c>
      <c r="P32" s="262" t="s">
        <v>489</v>
      </c>
      <c r="Q32" s="262" t="s">
        <v>489</v>
      </c>
      <c r="R32" s="262" t="s">
        <v>489</v>
      </c>
      <c r="S32" s="262" t="s">
        <v>489</v>
      </c>
      <c r="T32" s="262" t="s">
        <v>489</v>
      </c>
      <c r="U32" s="262" t="s">
        <v>489</v>
      </c>
      <c r="V32" s="262" t="s">
        <v>489</v>
      </c>
      <c r="W32" s="262" t="s">
        <v>489</v>
      </c>
      <c r="X32" s="262" t="s">
        <v>489</v>
      </c>
      <c r="Y32" s="262" t="s">
        <v>489</v>
      </c>
      <c r="Z32" s="262" t="s">
        <v>489</v>
      </c>
      <c r="AA32" s="262" t="s">
        <v>489</v>
      </c>
      <c r="AB32" s="262" t="s">
        <v>489</v>
      </c>
      <c r="AC32" s="262" t="s">
        <v>489</v>
      </c>
      <c r="AD32" s="262" t="s">
        <v>489</v>
      </c>
      <c r="AE32" s="262" t="s">
        <v>489</v>
      </c>
      <c r="AF32" s="262" t="s">
        <v>489</v>
      </c>
      <c r="AG32" s="262" t="s">
        <v>489</v>
      </c>
      <c r="AH32" s="262" t="s">
        <v>489</v>
      </c>
      <c r="AI32" s="262" t="s">
        <v>489</v>
      </c>
      <c r="AJ32" s="262" t="s">
        <v>489</v>
      </c>
      <c r="AK32" s="262" t="s">
        <v>489</v>
      </c>
      <c r="AL32" s="262" t="s">
        <v>489</v>
      </c>
      <c r="AM32" s="262" t="s">
        <v>489</v>
      </c>
      <c r="AN32" s="262" t="s">
        <v>489</v>
      </c>
      <c r="AO32" s="262" t="s">
        <v>489</v>
      </c>
      <c r="AP32" s="262" t="s">
        <v>489</v>
      </c>
      <c r="AQ32" s="262" t="s">
        <v>489</v>
      </c>
      <c r="AR32" s="262" t="s">
        <v>489</v>
      </c>
      <c r="AS32" s="262" t="s">
        <v>489</v>
      </c>
      <c r="AT32" s="262" t="s">
        <v>489</v>
      </c>
      <c r="AU32" s="262" t="s">
        <v>489</v>
      </c>
      <c r="AV32" s="262" t="s">
        <v>489</v>
      </c>
      <c r="AW32" s="262" t="s">
        <v>489</v>
      </c>
      <c r="AX32" s="428" t="s">
        <v>489</v>
      </c>
      <c r="AY32" s="262" t="s">
        <v>489</v>
      </c>
      <c r="AZ32" s="262" t="s">
        <v>489</v>
      </c>
      <c r="BA32" s="262" t="s">
        <v>489</v>
      </c>
      <c r="BB32" s="262" t="s">
        <v>489</v>
      </c>
      <c r="BC32" s="262" t="s">
        <v>489</v>
      </c>
      <c r="BD32" s="262" t="s">
        <v>489</v>
      </c>
      <c r="BE32" s="262" t="s">
        <v>489</v>
      </c>
      <c r="BF32" s="262" t="s">
        <v>489</v>
      </c>
      <c r="BG32" s="262" t="s">
        <v>489</v>
      </c>
      <c r="BH32" s="262" t="s">
        <v>489</v>
      </c>
      <c r="BI32" s="262" t="s">
        <v>489</v>
      </c>
      <c r="BJ32" s="262" t="s">
        <v>489</v>
      </c>
      <c r="BK32" s="262" t="s">
        <v>489</v>
      </c>
      <c r="BL32" s="262" t="s">
        <v>489</v>
      </c>
      <c r="BM32" s="262" t="s">
        <v>489</v>
      </c>
      <c r="BN32" s="262" t="s">
        <v>489</v>
      </c>
      <c r="BO32" s="262" t="s">
        <v>489</v>
      </c>
      <c r="BP32" s="262" t="s">
        <v>489</v>
      </c>
      <c r="BQ32" s="262" t="s">
        <v>489</v>
      </c>
      <c r="BR32" s="262" t="s">
        <v>489</v>
      </c>
      <c r="BS32" s="262" t="s">
        <v>489</v>
      </c>
      <c r="BT32" s="262" t="s">
        <v>489</v>
      </c>
      <c r="BU32" s="262" t="s">
        <v>489</v>
      </c>
      <c r="BV32" s="262" t="s">
        <v>489</v>
      </c>
      <c r="BW32" s="262" t="s">
        <v>489</v>
      </c>
    </row>
    <row r="33" spans="1:75" ht="30" x14ac:dyDescent="0.25">
      <c r="A33" s="260" t="s">
        <v>602</v>
      </c>
      <c r="B33" s="261" t="s">
        <v>603</v>
      </c>
      <c r="C33" s="262" t="s">
        <v>589</v>
      </c>
      <c r="D33" s="262" t="s">
        <v>489</v>
      </c>
      <c r="E33" s="262" t="s">
        <v>489</v>
      </c>
      <c r="F33" s="262" t="s">
        <v>489</v>
      </c>
      <c r="G33" s="262" t="s">
        <v>489</v>
      </c>
      <c r="H33" s="262" t="s">
        <v>489</v>
      </c>
      <c r="I33" s="262" t="s">
        <v>489</v>
      </c>
      <c r="J33" s="262" t="s">
        <v>489</v>
      </c>
      <c r="K33" s="262" t="s">
        <v>489</v>
      </c>
      <c r="L33" s="554" t="s">
        <v>489</v>
      </c>
      <c r="M33" s="262" t="s">
        <v>489</v>
      </c>
      <c r="N33" s="262" t="s">
        <v>489</v>
      </c>
      <c r="O33" s="262" t="s">
        <v>489</v>
      </c>
      <c r="P33" s="262" t="s">
        <v>489</v>
      </c>
      <c r="Q33" s="262" t="s">
        <v>489</v>
      </c>
      <c r="R33" s="262" t="s">
        <v>489</v>
      </c>
      <c r="S33" s="262" t="s">
        <v>489</v>
      </c>
      <c r="T33" s="262" t="s">
        <v>489</v>
      </c>
      <c r="U33" s="262" t="s">
        <v>489</v>
      </c>
      <c r="V33" s="262" t="s">
        <v>489</v>
      </c>
      <c r="W33" s="262" t="s">
        <v>489</v>
      </c>
      <c r="X33" s="262" t="s">
        <v>489</v>
      </c>
      <c r="Y33" s="262" t="s">
        <v>489</v>
      </c>
      <c r="Z33" s="262" t="s">
        <v>489</v>
      </c>
      <c r="AA33" s="262" t="s">
        <v>489</v>
      </c>
      <c r="AB33" s="262" t="s">
        <v>489</v>
      </c>
      <c r="AC33" s="262" t="s">
        <v>489</v>
      </c>
      <c r="AD33" s="262" t="s">
        <v>489</v>
      </c>
      <c r="AE33" s="262" t="s">
        <v>489</v>
      </c>
      <c r="AF33" s="262" t="s">
        <v>489</v>
      </c>
      <c r="AG33" s="262" t="s">
        <v>489</v>
      </c>
      <c r="AH33" s="262" t="s">
        <v>489</v>
      </c>
      <c r="AI33" s="262" t="s">
        <v>489</v>
      </c>
      <c r="AJ33" s="262" t="s">
        <v>489</v>
      </c>
      <c r="AK33" s="262" t="s">
        <v>489</v>
      </c>
      <c r="AL33" s="262" t="s">
        <v>489</v>
      </c>
      <c r="AM33" s="262" t="s">
        <v>489</v>
      </c>
      <c r="AN33" s="262" t="s">
        <v>489</v>
      </c>
      <c r="AO33" s="262" t="s">
        <v>489</v>
      </c>
      <c r="AP33" s="262" t="s">
        <v>489</v>
      </c>
      <c r="AQ33" s="262" t="s">
        <v>489</v>
      </c>
      <c r="AR33" s="262" t="s">
        <v>489</v>
      </c>
      <c r="AS33" s="262" t="s">
        <v>489</v>
      </c>
      <c r="AT33" s="262" t="s">
        <v>489</v>
      </c>
      <c r="AU33" s="262" t="s">
        <v>489</v>
      </c>
      <c r="AV33" s="262" t="s">
        <v>489</v>
      </c>
      <c r="AW33" s="262" t="s">
        <v>489</v>
      </c>
      <c r="AX33" s="428" t="s">
        <v>489</v>
      </c>
      <c r="AY33" s="262" t="s">
        <v>489</v>
      </c>
      <c r="AZ33" s="262" t="s">
        <v>489</v>
      </c>
      <c r="BA33" s="262" t="s">
        <v>489</v>
      </c>
      <c r="BB33" s="262" t="s">
        <v>489</v>
      </c>
      <c r="BC33" s="262" t="s">
        <v>489</v>
      </c>
      <c r="BD33" s="262" t="s">
        <v>489</v>
      </c>
      <c r="BE33" s="262" t="s">
        <v>489</v>
      </c>
      <c r="BF33" s="262" t="s">
        <v>489</v>
      </c>
      <c r="BG33" s="262" t="s">
        <v>489</v>
      </c>
      <c r="BH33" s="262" t="s">
        <v>489</v>
      </c>
      <c r="BI33" s="262" t="s">
        <v>489</v>
      </c>
      <c r="BJ33" s="262" t="s">
        <v>489</v>
      </c>
      <c r="BK33" s="262" t="s">
        <v>489</v>
      </c>
      <c r="BL33" s="262" t="s">
        <v>489</v>
      </c>
      <c r="BM33" s="262" t="s">
        <v>489</v>
      </c>
      <c r="BN33" s="262" t="s">
        <v>489</v>
      </c>
      <c r="BO33" s="262" t="s">
        <v>489</v>
      </c>
      <c r="BP33" s="262" t="s">
        <v>489</v>
      </c>
      <c r="BQ33" s="262" t="s">
        <v>489</v>
      </c>
      <c r="BR33" s="262" t="s">
        <v>489</v>
      </c>
      <c r="BS33" s="262" t="s">
        <v>489</v>
      </c>
      <c r="BT33" s="262" t="s">
        <v>489</v>
      </c>
      <c r="BU33" s="262" t="s">
        <v>489</v>
      </c>
      <c r="BV33" s="262" t="s">
        <v>489</v>
      </c>
      <c r="BW33" s="262" t="s">
        <v>489</v>
      </c>
    </row>
    <row r="34" spans="1:75" ht="45" x14ac:dyDescent="0.25">
      <c r="A34" s="260" t="s">
        <v>604</v>
      </c>
      <c r="B34" s="261" t="s">
        <v>605</v>
      </c>
      <c r="C34" s="262" t="s">
        <v>589</v>
      </c>
      <c r="D34" s="262" t="s">
        <v>489</v>
      </c>
      <c r="E34" s="262" t="s">
        <v>489</v>
      </c>
      <c r="F34" s="262" t="s">
        <v>489</v>
      </c>
      <c r="G34" s="262" t="s">
        <v>489</v>
      </c>
      <c r="H34" s="262" t="s">
        <v>489</v>
      </c>
      <c r="I34" s="262" t="s">
        <v>489</v>
      </c>
      <c r="J34" s="262" t="s">
        <v>489</v>
      </c>
      <c r="K34" s="262" t="s">
        <v>489</v>
      </c>
      <c r="L34" s="554" t="s">
        <v>489</v>
      </c>
      <c r="M34" s="262" t="s">
        <v>489</v>
      </c>
      <c r="N34" s="262" t="s">
        <v>489</v>
      </c>
      <c r="O34" s="262" t="s">
        <v>489</v>
      </c>
      <c r="P34" s="262" t="s">
        <v>489</v>
      </c>
      <c r="Q34" s="262" t="s">
        <v>489</v>
      </c>
      <c r="R34" s="262" t="s">
        <v>489</v>
      </c>
      <c r="S34" s="262" t="s">
        <v>489</v>
      </c>
      <c r="T34" s="262" t="s">
        <v>489</v>
      </c>
      <c r="U34" s="262" t="s">
        <v>489</v>
      </c>
      <c r="V34" s="262" t="s">
        <v>489</v>
      </c>
      <c r="W34" s="262" t="s">
        <v>489</v>
      </c>
      <c r="X34" s="262" t="s">
        <v>489</v>
      </c>
      <c r="Y34" s="262" t="s">
        <v>489</v>
      </c>
      <c r="Z34" s="262" t="s">
        <v>489</v>
      </c>
      <c r="AA34" s="262" t="s">
        <v>489</v>
      </c>
      <c r="AB34" s="262" t="s">
        <v>489</v>
      </c>
      <c r="AC34" s="262" t="s">
        <v>489</v>
      </c>
      <c r="AD34" s="262" t="s">
        <v>489</v>
      </c>
      <c r="AE34" s="262" t="s">
        <v>489</v>
      </c>
      <c r="AF34" s="262" t="s">
        <v>489</v>
      </c>
      <c r="AG34" s="262" t="s">
        <v>489</v>
      </c>
      <c r="AH34" s="262" t="s">
        <v>489</v>
      </c>
      <c r="AI34" s="262" t="s">
        <v>489</v>
      </c>
      <c r="AJ34" s="262" t="s">
        <v>489</v>
      </c>
      <c r="AK34" s="262" t="s">
        <v>489</v>
      </c>
      <c r="AL34" s="262" t="s">
        <v>489</v>
      </c>
      <c r="AM34" s="262" t="s">
        <v>489</v>
      </c>
      <c r="AN34" s="262" t="s">
        <v>489</v>
      </c>
      <c r="AO34" s="262" t="s">
        <v>489</v>
      </c>
      <c r="AP34" s="262" t="s">
        <v>489</v>
      </c>
      <c r="AQ34" s="262" t="s">
        <v>489</v>
      </c>
      <c r="AR34" s="262" t="s">
        <v>489</v>
      </c>
      <c r="AS34" s="262" t="s">
        <v>489</v>
      </c>
      <c r="AT34" s="262" t="s">
        <v>489</v>
      </c>
      <c r="AU34" s="262" t="s">
        <v>489</v>
      </c>
      <c r="AV34" s="262" t="s">
        <v>489</v>
      </c>
      <c r="AW34" s="262" t="s">
        <v>489</v>
      </c>
      <c r="AX34" s="428" t="s">
        <v>489</v>
      </c>
      <c r="AY34" s="262" t="s">
        <v>489</v>
      </c>
      <c r="AZ34" s="262" t="s">
        <v>489</v>
      </c>
      <c r="BA34" s="262" t="s">
        <v>489</v>
      </c>
      <c r="BB34" s="262" t="s">
        <v>489</v>
      </c>
      <c r="BC34" s="262" t="s">
        <v>489</v>
      </c>
      <c r="BD34" s="262" t="s">
        <v>489</v>
      </c>
      <c r="BE34" s="262" t="s">
        <v>489</v>
      </c>
      <c r="BF34" s="262" t="s">
        <v>489</v>
      </c>
      <c r="BG34" s="262" t="s">
        <v>489</v>
      </c>
      <c r="BH34" s="262" t="s">
        <v>489</v>
      </c>
      <c r="BI34" s="262" t="s">
        <v>489</v>
      </c>
      <c r="BJ34" s="262" t="s">
        <v>489</v>
      </c>
      <c r="BK34" s="262" t="s">
        <v>489</v>
      </c>
      <c r="BL34" s="262" t="s">
        <v>489</v>
      </c>
      <c r="BM34" s="262" t="s">
        <v>489</v>
      </c>
      <c r="BN34" s="262" t="s">
        <v>489</v>
      </c>
      <c r="BO34" s="262" t="s">
        <v>489</v>
      </c>
      <c r="BP34" s="262" t="s">
        <v>489</v>
      </c>
      <c r="BQ34" s="262" t="s">
        <v>489</v>
      </c>
      <c r="BR34" s="262" t="s">
        <v>489</v>
      </c>
      <c r="BS34" s="262" t="s">
        <v>489</v>
      </c>
      <c r="BT34" s="262" t="s">
        <v>489</v>
      </c>
      <c r="BU34" s="262" t="s">
        <v>489</v>
      </c>
      <c r="BV34" s="262" t="s">
        <v>489</v>
      </c>
      <c r="BW34" s="262" t="s">
        <v>489</v>
      </c>
    </row>
    <row r="35" spans="1:75" ht="30" x14ac:dyDescent="0.25">
      <c r="A35" s="260" t="s">
        <v>606</v>
      </c>
      <c r="B35" s="261" t="s">
        <v>607</v>
      </c>
      <c r="C35" s="262" t="s">
        <v>589</v>
      </c>
      <c r="D35" s="262" t="s">
        <v>489</v>
      </c>
      <c r="E35" s="262" t="s">
        <v>489</v>
      </c>
      <c r="F35" s="262" t="s">
        <v>489</v>
      </c>
      <c r="G35" s="262" t="s">
        <v>489</v>
      </c>
      <c r="H35" s="262" t="s">
        <v>489</v>
      </c>
      <c r="I35" s="262" t="s">
        <v>489</v>
      </c>
      <c r="J35" s="262" t="s">
        <v>489</v>
      </c>
      <c r="K35" s="262" t="s">
        <v>489</v>
      </c>
      <c r="L35" s="554" t="s">
        <v>489</v>
      </c>
      <c r="M35" s="262" t="s">
        <v>489</v>
      </c>
      <c r="N35" s="262" t="s">
        <v>489</v>
      </c>
      <c r="O35" s="262" t="s">
        <v>489</v>
      </c>
      <c r="P35" s="262" t="s">
        <v>489</v>
      </c>
      <c r="Q35" s="262" t="s">
        <v>489</v>
      </c>
      <c r="R35" s="262" t="s">
        <v>489</v>
      </c>
      <c r="S35" s="262" t="s">
        <v>489</v>
      </c>
      <c r="T35" s="262" t="s">
        <v>489</v>
      </c>
      <c r="U35" s="262" t="s">
        <v>489</v>
      </c>
      <c r="V35" s="262" t="s">
        <v>489</v>
      </c>
      <c r="W35" s="262" t="s">
        <v>489</v>
      </c>
      <c r="X35" s="262" t="s">
        <v>489</v>
      </c>
      <c r="Y35" s="262" t="s">
        <v>489</v>
      </c>
      <c r="Z35" s="262" t="s">
        <v>489</v>
      </c>
      <c r="AA35" s="262" t="s">
        <v>489</v>
      </c>
      <c r="AB35" s="262" t="s">
        <v>489</v>
      </c>
      <c r="AC35" s="262" t="s">
        <v>489</v>
      </c>
      <c r="AD35" s="262" t="s">
        <v>489</v>
      </c>
      <c r="AE35" s="262" t="s">
        <v>489</v>
      </c>
      <c r="AF35" s="262" t="s">
        <v>489</v>
      </c>
      <c r="AG35" s="262" t="s">
        <v>489</v>
      </c>
      <c r="AH35" s="262" t="s">
        <v>489</v>
      </c>
      <c r="AI35" s="262" t="s">
        <v>489</v>
      </c>
      <c r="AJ35" s="262" t="s">
        <v>489</v>
      </c>
      <c r="AK35" s="262" t="s">
        <v>489</v>
      </c>
      <c r="AL35" s="262" t="s">
        <v>489</v>
      </c>
      <c r="AM35" s="262" t="s">
        <v>489</v>
      </c>
      <c r="AN35" s="262" t="s">
        <v>489</v>
      </c>
      <c r="AO35" s="262" t="s">
        <v>489</v>
      </c>
      <c r="AP35" s="262" t="s">
        <v>489</v>
      </c>
      <c r="AQ35" s="262" t="s">
        <v>489</v>
      </c>
      <c r="AR35" s="262" t="s">
        <v>489</v>
      </c>
      <c r="AS35" s="262" t="s">
        <v>489</v>
      </c>
      <c r="AT35" s="262" t="s">
        <v>489</v>
      </c>
      <c r="AU35" s="262" t="s">
        <v>489</v>
      </c>
      <c r="AV35" s="262" t="s">
        <v>489</v>
      </c>
      <c r="AW35" s="262" t="s">
        <v>489</v>
      </c>
      <c r="AX35" s="428" t="s">
        <v>489</v>
      </c>
      <c r="AY35" s="262" t="s">
        <v>489</v>
      </c>
      <c r="AZ35" s="262" t="s">
        <v>489</v>
      </c>
      <c r="BA35" s="262" t="s">
        <v>489</v>
      </c>
      <c r="BB35" s="262" t="s">
        <v>489</v>
      </c>
      <c r="BC35" s="262" t="s">
        <v>489</v>
      </c>
      <c r="BD35" s="262" t="s">
        <v>489</v>
      </c>
      <c r="BE35" s="262" t="s">
        <v>489</v>
      </c>
      <c r="BF35" s="262" t="s">
        <v>489</v>
      </c>
      <c r="BG35" s="262" t="s">
        <v>489</v>
      </c>
      <c r="BH35" s="262" t="s">
        <v>489</v>
      </c>
      <c r="BI35" s="262" t="s">
        <v>489</v>
      </c>
      <c r="BJ35" s="262" t="s">
        <v>489</v>
      </c>
      <c r="BK35" s="262" t="s">
        <v>489</v>
      </c>
      <c r="BL35" s="262" t="s">
        <v>489</v>
      </c>
      <c r="BM35" s="262" t="s">
        <v>489</v>
      </c>
      <c r="BN35" s="262" t="s">
        <v>489</v>
      </c>
      <c r="BO35" s="262" t="s">
        <v>489</v>
      </c>
      <c r="BP35" s="262" t="s">
        <v>489</v>
      </c>
      <c r="BQ35" s="262" t="s">
        <v>489</v>
      </c>
      <c r="BR35" s="262" t="s">
        <v>489</v>
      </c>
      <c r="BS35" s="262" t="s">
        <v>489</v>
      </c>
      <c r="BT35" s="262" t="s">
        <v>489</v>
      </c>
      <c r="BU35" s="262" t="s">
        <v>489</v>
      </c>
      <c r="BV35" s="262" t="s">
        <v>489</v>
      </c>
      <c r="BW35" s="262" t="s">
        <v>489</v>
      </c>
    </row>
    <row r="36" spans="1:75" ht="90" x14ac:dyDescent="0.25">
      <c r="A36" s="260" t="s">
        <v>606</v>
      </c>
      <c r="B36" s="261" t="s">
        <v>608</v>
      </c>
      <c r="C36" s="262" t="s">
        <v>589</v>
      </c>
      <c r="D36" s="262" t="s">
        <v>489</v>
      </c>
      <c r="E36" s="262" t="s">
        <v>489</v>
      </c>
      <c r="F36" s="262" t="s">
        <v>489</v>
      </c>
      <c r="G36" s="262" t="s">
        <v>489</v>
      </c>
      <c r="H36" s="262" t="s">
        <v>489</v>
      </c>
      <c r="I36" s="262" t="s">
        <v>489</v>
      </c>
      <c r="J36" s="262" t="s">
        <v>489</v>
      </c>
      <c r="K36" s="262" t="s">
        <v>489</v>
      </c>
      <c r="L36" s="554" t="s">
        <v>489</v>
      </c>
      <c r="M36" s="262" t="s">
        <v>489</v>
      </c>
      <c r="N36" s="262" t="s">
        <v>489</v>
      </c>
      <c r="O36" s="262" t="s">
        <v>489</v>
      </c>
      <c r="P36" s="262" t="s">
        <v>489</v>
      </c>
      <c r="Q36" s="262" t="s">
        <v>489</v>
      </c>
      <c r="R36" s="262" t="s">
        <v>489</v>
      </c>
      <c r="S36" s="262" t="s">
        <v>489</v>
      </c>
      <c r="T36" s="262" t="s">
        <v>489</v>
      </c>
      <c r="U36" s="262" t="s">
        <v>489</v>
      </c>
      <c r="V36" s="262" t="s">
        <v>489</v>
      </c>
      <c r="W36" s="262" t="s">
        <v>489</v>
      </c>
      <c r="X36" s="262" t="s">
        <v>489</v>
      </c>
      <c r="Y36" s="262" t="s">
        <v>489</v>
      </c>
      <c r="Z36" s="262" t="s">
        <v>489</v>
      </c>
      <c r="AA36" s="262" t="s">
        <v>489</v>
      </c>
      <c r="AB36" s="262" t="s">
        <v>489</v>
      </c>
      <c r="AC36" s="262" t="s">
        <v>489</v>
      </c>
      <c r="AD36" s="262" t="s">
        <v>489</v>
      </c>
      <c r="AE36" s="262" t="s">
        <v>489</v>
      </c>
      <c r="AF36" s="262" t="s">
        <v>489</v>
      </c>
      <c r="AG36" s="262" t="s">
        <v>489</v>
      </c>
      <c r="AH36" s="262" t="s">
        <v>489</v>
      </c>
      <c r="AI36" s="262" t="s">
        <v>489</v>
      </c>
      <c r="AJ36" s="262" t="s">
        <v>489</v>
      </c>
      <c r="AK36" s="262" t="s">
        <v>489</v>
      </c>
      <c r="AL36" s="262" t="s">
        <v>489</v>
      </c>
      <c r="AM36" s="262" t="s">
        <v>489</v>
      </c>
      <c r="AN36" s="262" t="s">
        <v>489</v>
      </c>
      <c r="AO36" s="262" t="s">
        <v>489</v>
      </c>
      <c r="AP36" s="262" t="s">
        <v>489</v>
      </c>
      <c r="AQ36" s="262" t="s">
        <v>489</v>
      </c>
      <c r="AR36" s="262" t="s">
        <v>489</v>
      </c>
      <c r="AS36" s="262" t="s">
        <v>489</v>
      </c>
      <c r="AT36" s="262" t="s">
        <v>489</v>
      </c>
      <c r="AU36" s="262" t="s">
        <v>489</v>
      </c>
      <c r="AV36" s="262" t="s">
        <v>489</v>
      </c>
      <c r="AW36" s="262" t="s">
        <v>489</v>
      </c>
      <c r="AX36" s="428" t="s">
        <v>489</v>
      </c>
      <c r="AY36" s="262" t="s">
        <v>489</v>
      </c>
      <c r="AZ36" s="262" t="s">
        <v>489</v>
      </c>
      <c r="BA36" s="262" t="s">
        <v>489</v>
      </c>
      <c r="BB36" s="262" t="s">
        <v>489</v>
      </c>
      <c r="BC36" s="262" t="s">
        <v>489</v>
      </c>
      <c r="BD36" s="262" t="s">
        <v>489</v>
      </c>
      <c r="BE36" s="262" t="s">
        <v>489</v>
      </c>
      <c r="BF36" s="262" t="s">
        <v>489</v>
      </c>
      <c r="BG36" s="262" t="s">
        <v>489</v>
      </c>
      <c r="BH36" s="262" t="s">
        <v>489</v>
      </c>
      <c r="BI36" s="262" t="s">
        <v>489</v>
      </c>
      <c r="BJ36" s="262" t="s">
        <v>489</v>
      </c>
      <c r="BK36" s="262" t="s">
        <v>489</v>
      </c>
      <c r="BL36" s="262" t="s">
        <v>489</v>
      </c>
      <c r="BM36" s="262" t="s">
        <v>489</v>
      </c>
      <c r="BN36" s="262" t="s">
        <v>489</v>
      </c>
      <c r="BO36" s="262" t="s">
        <v>489</v>
      </c>
      <c r="BP36" s="262" t="s">
        <v>489</v>
      </c>
      <c r="BQ36" s="262" t="s">
        <v>489</v>
      </c>
      <c r="BR36" s="262" t="s">
        <v>489</v>
      </c>
      <c r="BS36" s="262" t="s">
        <v>489</v>
      </c>
      <c r="BT36" s="262" t="s">
        <v>489</v>
      </c>
      <c r="BU36" s="262" t="s">
        <v>489</v>
      </c>
      <c r="BV36" s="262" t="s">
        <v>489</v>
      </c>
      <c r="BW36" s="262" t="s">
        <v>489</v>
      </c>
    </row>
    <row r="37" spans="1:75" ht="75" x14ac:dyDescent="0.25">
      <c r="A37" s="260" t="s">
        <v>606</v>
      </c>
      <c r="B37" s="261" t="s">
        <v>609</v>
      </c>
      <c r="C37" s="262" t="s">
        <v>589</v>
      </c>
      <c r="D37" s="262" t="s">
        <v>489</v>
      </c>
      <c r="E37" s="262" t="s">
        <v>489</v>
      </c>
      <c r="F37" s="262" t="s">
        <v>489</v>
      </c>
      <c r="G37" s="262" t="s">
        <v>489</v>
      </c>
      <c r="H37" s="262" t="s">
        <v>489</v>
      </c>
      <c r="I37" s="262" t="s">
        <v>489</v>
      </c>
      <c r="J37" s="262" t="s">
        <v>489</v>
      </c>
      <c r="K37" s="262" t="s">
        <v>489</v>
      </c>
      <c r="L37" s="554" t="s">
        <v>489</v>
      </c>
      <c r="M37" s="262" t="s">
        <v>489</v>
      </c>
      <c r="N37" s="262" t="s">
        <v>489</v>
      </c>
      <c r="O37" s="262" t="s">
        <v>489</v>
      </c>
      <c r="P37" s="262" t="s">
        <v>489</v>
      </c>
      <c r="Q37" s="262" t="s">
        <v>489</v>
      </c>
      <c r="R37" s="262" t="s">
        <v>489</v>
      </c>
      <c r="S37" s="262" t="s">
        <v>489</v>
      </c>
      <c r="T37" s="262" t="s">
        <v>489</v>
      </c>
      <c r="U37" s="262" t="s">
        <v>489</v>
      </c>
      <c r="V37" s="262" t="s">
        <v>489</v>
      </c>
      <c r="W37" s="262" t="s">
        <v>489</v>
      </c>
      <c r="X37" s="262" t="s">
        <v>489</v>
      </c>
      <c r="Y37" s="262" t="s">
        <v>489</v>
      </c>
      <c r="Z37" s="262" t="s">
        <v>489</v>
      </c>
      <c r="AA37" s="262" t="s">
        <v>489</v>
      </c>
      <c r="AB37" s="262" t="s">
        <v>489</v>
      </c>
      <c r="AC37" s="262" t="s">
        <v>489</v>
      </c>
      <c r="AD37" s="262" t="s">
        <v>489</v>
      </c>
      <c r="AE37" s="262" t="s">
        <v>489</v>
      </c>
      <c r="AF37" s="262" t="s">
        <v>489</v>
      </c>
      <c r="AG37" s="262" t="s">
        <v>489</v>
      </c>
      <c r="AH37" s="262" t="s">
        <v>489</v>
      </c>
      <c r="AI37" s="262" t="s">
        <v>489</v>
      </c>
      <c r="AJ37" s="262" t="s">
        <v>489</v>
      </c>
      <c r="AK37" s="262" t="s">
        <v>489</v>
      </c>
      <c r="AL37" s="262" t="s">
        <v>489</v>
      </c>
      <c r="AM37" s="262" t="s">
        <v>489</v>
      </c>
      <c r="AN37" s="262" t="s">
        <v>489</v>
      </c>
      <c r="AO37" s="262" t="s">
        <v>489</v>
      </c>
      <c r="AP37" s="262" t="s">
        <v>489</v>
      </c>
      <c r="AQ37" s="262" t="s">
        <v>489</v>
      </c>
      <c r="AR37" s="262" t="s">
        <v>489</v>
      </c>
      <c r="AS37" s="262" t="s">
        <v>489</v>
      </c>
      <c r="AT37" s="262" t="s">
        <v>489</v>
      </c>
      <c r="AU37" s="262" t="s">
        <v>489</v>
      </c>
      <c r="AV37" s="262" t="s">
        <v>489</v>
      </c>
      <c r="AW37" s="262" t="s">
        <v>489</v>
      </c>
      <c r="AX37" s="428" t="s">
        <v>489</v>
      </c>
      <c r="AY37" s="262" t="s">
        <v>489</v>
      </c>
      <c r="AZ37" s="262" t="s">
        <v>489</v>
      </c>
      <c r="BA37" s="262" t="s">
        <v>489</v>
      </c>
      <c r="BB37" s="262" t="s">
        <v>489</v>
      </c>
      <c r="BC37" s="262" t="s">
        <v>489</v>
      </c>
      <c r="BD37" s="262" t="s">
        <v>489</v>
      </c>
      <c r="BE37" s="262" t="s">
        <v>489</v>
      </c>
      <c r="BF37" s="262" t="s">
        <v>489</v>
      </c>
      <c r="BG37" s="262" t="s">
        <v>489</v>
      </c>
      <c r="BH37" s="262" t="s">
        <v>489</v>
      </c>
      <c r="BI37" s="262" t="s">
        <v>489</v>
      </c>
      <c r="BJ37" s="262" t="s">
        <v>489</v>
      </c>
      <c r="BK37" s="262" t="s">
        <v>489</v>
      </c>
      <c r="BL37" s="262" t="s">
        <v>489</v>
      </c>
      <c r="BM37" s="262" t="s">
        <v>489</v>
      </c>
      <c r="BN37" s="262" t="s">
        <v>489</v>
      </c>
      <c r="BO37" s="262" t="s">
        <v>489</v>
      </c>
      <c r="BP37" s="262" t="s">
        <v>489</v>
      </c>
      <c r="BQ37" s="262" t="s">
        <v>489</v>
      </c>
      <c r="BR37" s="262" t="s">
        <v>489</v>
      </c>
      <c r="BS37" s="262" t="s">
        <v>489</v>
      </c>
      <c r="BT37" s="262" t="s">
        <v>489</v>
      </c>
      <c r="BU37" s="262" t="s">
        <v>489</v>
      </c>
      <c r="BV37" s="262" t="s">
        <v>489</v>
      </c>
      <c r="BW37" s="262" t="s">
        <v>489</v>
      </c>
    </row>
    <row r="38" spans="1:75" ht="90" x14ac:dyDescent="0.25">
      <c r="A38" s="260" t="s">
        <v>606</v>
      </c>
      <c r="B38" s="261" t="s">
        <v>610</v>
      </c>
      <c r="C38" s="262" t="s">
        <v>589</v>
      </c>
      <c r="D38" s="262" t="s">
        <v>489</v>
      </c>
      <c r="E38" s="262" t="s">
        <v>489</v>
      </c>
      <c r="F38" s="262" t="s">
        <v>489</v>
      </c>
      <c r="G38" s="262" t="s">
        <v>489</v>
      </c>
      <c r="H38" s="262" t="s">
        <v>489</v>
      </c>
      <c r="I38" s="262" t="s">
        <v>489</v>
      </c>
      <c r="J38" s="262" t="s">
        <v>489</v>
      </c>
      <c r="K38" s="262" t="s">
        <v>489</v>
      </c>
      <c r="L38" s="554" t="s">
        <v>489</v>
      </c>
      <c r="M38" s="262" t="s">
        <v>489</v>
      </c>
      <c r="N38" s="262" t="s">
        <v>489</v>
      </c>
      <c r="O38" s="262" t="s">
        <v>489</v>
      </c>
      <c r="P38" s="262" t="s">
        <v>489</v>
      </c>
      <c r="Q38" s="262" t="s">
        <v>489</v>
      </c>
      <c r="R38" s="262" t="s">
        <v>489</v>
      </c>
      <c r="S38" s="262" t="s">
        <v>489</v>
      </c>
      <c r="T38" s="262" t="s">
        <v>489</v>
      </c>
      <c r="U38" s="262" t="s">
        <v>489</v>
      </c>
      <c r="V38" s="262" t="s">
        <v>489</v>
      </c>
      <c r="W38" s="262" t="s">
        <v>489</v>
      </c>
      <c r="X38" s="262" t="s">
        <v>489</v>
      </c>
      <c r="Y38" s="262" t="s">
        <v>489</v>
      </c>
      <c r="Z38" s="262" t="s">
        <v>489</v>
      </c>
      <c r="AA38" s="262" t="s">
        <v>489</v>
      </c>
      <c r="AB38" s="262" t="s">
        <v>489</v>
      </c>
      <c r="AC38" s="262" t="s">
        <v>489</v>
      </c>
      <c r="AD38" s="262" t="s">
        <v>489</v>
      </c>
      <c r="AE38" s="262" t="s">
        <v>489</v>
      </c>
      <c r="AF38" s="262" t="s">
        <v>489</v>
      </c>
      <c r="AG38" s="262" t="s">
        <v>489</v>
      </c>
      <c r="AH38" s="262" t="s">
        <v>489</v>
      </c>
      <c r="AI38" s="262" t="s">
        <v>489</v>
      </c>
      <c r="AJ38" s="262" t="s">
        <v>489</v>
      </c>
      <c r="AK38" s="262" t="s">
        <v>489</v>
      </c>
      <c r="AL38" s="262" t="s">
        <v>489</v>
      </c>
      <c r="AM38" s="262" t="s">
        <v>489</v>
      </c>
      <c r="AN38" s="262" t="s">
        <v>489</v>
      </c>
      <c r="AO38" s="262" t="s">
        <v>489</v>
      </c>
      <c r="AP38" s="262" t="s">
        <v>489</v>
      </c>
      <c r="AQ38" s="262" t="s">
        <v>489</v>
      </c>
      <c r="AR38" s="262" t="s">
        <v>489</v>
      </c>
      <c r="AS38" s="262" t="s">
        <v>489</v>
      </c>
      <c r="AT38" s="262" t="s">
        <v>489</v>
      </c>
      <c r="AU38" s="262" t="s">
        <v>489</v>
      </c>
      <c r="AV38" s="262" t="s">
        <v>489</v>
      </c>
      <c r="AW38" s="262" t="s">
        <v>489</v>
      </c>
      <c r="AX38" s="428" t="s">
        <v>489</v>
      </c>
      <c r="AY38" s="262" t="s">
        <v>489</v>
      </c>
      <c r="AZ38" s="262" t="s">
        <v>489</v>
      </c>
      <c r="BA38" s="262" t="s">
        <v>489</v>
      </c>
      <c r="BB38" s="262" t="s">
        <v>489</v>
      </c>
      <c r="BC38" s="262" t="s">
        <v>489</v>
      </c>
      <c r="BD38" s="262" t="s">
        <v>489</v>
      </c>
      <c r="BE38" s="262" t="s">
        <v>489</v>
      </c>
      <c r="BF38" s="262" t="s">
        <v>489</v>
      </c>
      <c r="BG38" s="262" t="s">
        <v>489</v>
      </c>
      <c r="BH38" s="262" t="s">
        <v>489</v>
      </c>
      <c r="BI38" s="262" t="s">
        <v>489</v>
      </c>
      <c r="BJ38" s="262" t="s">
        <v>489</v>
      </c>
      <c r="BK38" s="262" t="s">
        <v>489</v>
      </c>
      <c r="BL38" s="262" t="s">
        <v>489</v>
      </c>
      <c r="BM38" s="262" t="s">
        <v>489</v>
      </c>
      <c r="BN38" s="262" t="s">
        <v>489</v>
      </c>
      <c r="BO38" s="262" t="s">
        <v>489</v>
      </c>
      <c r="BP38" s="262" t="s">
        <v>489</v>
      </c>
      <c r="BQ38" s="262" t="s">
        <v>489</v>
      </c>
      <c r="BR38" s="262" t="s">
        <v>489</v>
      </c>
      <c r="BS38" s="262" t="s">
        <v>489</v>
      </c>
      <c r="BT38" s="262" t="s">
        <v>489</v>
      </c>
      <c r="BU38" s="262" t="s">
        <v>489</v>
      </c>
      <c r="BV38" s="262" t="s">
        <v>489</v>
      </c>
      <c r="BW38" s="262" t="s">
        <v>489</v>
      </c>
    </row>
    <row r="39" spans="1:75" ht="30" x14ac:dyDescent="0.25">
      <c r="A39" s="260" t="s">
        <v>611</v>
      </c>
      <c r="B39" s="261" t="s">
        <v>607</v>
      </c>
      <c r="C39" s="262" t="s">
        <v>589</v>
      </c>
      <c r="D39" s="262" t="s">
        <v>489</v>
      </c>
      <c r="E39" s="262" t="s">
        <v>489</v>
      </c>
      <c r="F39" s="262" t="s">
        <v>489</v>
      </c>
      <c r="G39" s="262" t="s">
        <v>489</v>
      </c>
      <c r="H39" s="262" t="s">
        <v>489</v>
      </c>
      <c r="I39" s="262" t="s">
        <v>489</v>
      </c>
      <c r="J39" s="262" t="s">
        <v>489</v>
      </c>
      <c r="K39" s="262" t="s">
        <v>489</v>
      </c>
      <c r="L39" s="554" t="s">
        <v>489</v>
      </c>
      <c r="M39" s="262" t="s">
        <v>489</v>
      </c>
      <c r="N39" s="262" t="s">
        <v>489</v>
      </c>
      <c r="O39" s="262" t="s">
        <v>489</v>
      </c>
      <c r="P39" s="262" t="s">
        <v>489</v>
      </c>
      <c r="Q39" s="262" t="s">
        <v>489</v>
      </c>
      <c r="R39" s="262" t="s">
        <v>489</v>
      </c>
      <c r="S39" s="262" t="s">
        <v>489</v>
      </c>
      <c r="T39" s="262" t="s">
        <v>489</v>
      </c>
      <c r="U39" s="262" t="s">
        <v>489</v>
      </c>
      <c r="V39" s="262" t="s">
        <v>489</v>
      </c>
      <c r="W39" s="262" t="s">
        <v>489</v>
      </c>
      <c r="X39" s="262" t="s">
        <v>489</v>
      </c>
      <c r="Y39" s="262" t="s">
        <v>489</v>
      </c>
      <c r="Z39" s="262" t="s">
        <v>489</v>
      </c>
      <c r="AA39" s="262" t="s">
        <v>489</v>
      </c>
      <c r="AB39" s="262" t="s">
        <v>489</v>
      </c>
      <c r="AC39" s="262" t="s">
        <v>489</v>
      </c>
      <c r="AD39" s="262" t="s">
        <v>489</v>
      </c>
      <c r="AE39" s="262" t="s">
        <v>489</v>
      </c>
      <c r="AF39" s="262" t="s">
        <v>489</v>
      </c>
      <c r="AG39" s="262" t="s">
        <v>489</v>
      </c>
      <c r="AH39" s="262" t="s">
        <v>489</v>
      </c>
      <c r="AI39" s="262" t="s">
        <v>489</v>
      </c>
      <c r="AJ39" s="262" t="s">
        <v>489</v>
      </c>
      <c r="AK39" s="262" t="s">
        <v>489</v>
      </c>
      <c r="AL39" s="262" t="s">
        <v>489</v>
      </c>
      <c r="AM39" s="262" t="s">
        <v>489</v>
      </c>
      <c r="AN39" s="262" t="s">
        <v>489</v>
      </c>
      <c r="AO39" s="262" t="s">
        <v>489</v>
      </c>
      <c r="AP39" s="262" t="s">
        <v>489</v>
      </c>
      <c r="AQ39" s="262" t="s">
        <v>489</v>
      </c>
      <c r="AR39" s="262" t="s">
        <v>489</v>
      </c>
      <c r="AS39" s="262" t="s">
        <v>489</v>
      </c>
      <c r="AT39" s="262" t="s">
        <v>489</v>
      </c>
      <c r="AU39" s="262" t="s">
        <v>489</v>
      </c>
      <c r="AV39" s="262" t="s">
        <v>489</v>
      </c>
      <c r="AW39" s="262" t="s">
        <v>489</v>
      </c>
      <c r="AX39" s="428" t="s">
        <v>489</v>
      </c>
      <c r="AY39" s="262" t="s">
        <v>489</v>
      </c>
      <c r="AZ39" s="262" t="s">
        <v>489</v>
      </c>
      <c r="BA39" s="262" t="s">
        <v>489</v>
      </c>
      <c r="BB39" s="262" t="s">
        <v>489</v>
      </c>
      <c r="BC39" s="262" t="s">
        <v>489</v>
      </c>
      <c r="BD39" s="262" t="s">
        <v>489</v>
      </c>
      <c r="BE39" s="262" t="s">
        <v>489</v>
      </c>
      <c r="BF39" s="262" t="s">
        <v>489</v>
      </c>
      <c r="BG39" s="262" t="s">
        <v>489</v>
      </c>
      <c r="BH39" s="262" t="s">
        <v>489</v>
      </c>
      <c r="BI39" s="262" t="s">
        <v>489</v>
      </c>
      <c r="BJ39" s="262" t="s">
        <v>489</v>
      </c>
      <c r="BK39" s="262" t="s">
        <v>489</v>
      </c>
      <c r="BL39" s="262" t="s">
        <v>489</v>
      </c>
      <c r="BM39" s="262" t="s">
        <v>489</v>
      </c>
      <c r="BN39" s="262" t="s">
        <v>489</v>
      </c>
      <c r="BO39" s="262" t="s">
        <v>489</v>
      </c>
      <c r="BP39" s="262" t="s">
        <v>489</v>
      </c>
      <c r="BQ39" s="262" t="s">
        <v>489</v>
      </c>
      <c r="BR39" s="262" t="s">
        <v>489</v>
      </c>
      <c r="BS39" s="262" t="s">
        <v>489</v>
      </c>
      <c r="BT39" s="262" t="s">
        <v>489</v>
      </c>
      <c r="BU39" s="262" t="s">
        <v>489</v>
      </c>
      <c r="BV39" s="262" t="s">
        <v>489</v>
      </c>
      <c r="BW39" s="262" t="s">
        <v>489</v>
      </c>
    </row>
    <row r="40" spans="1:75" ht="90" x14ac:dyDescent="0.25">
      <c r="A40" s="260" t="s">
        <v>611</v>
      </c>
      <c r="B40" s="261" t="s">
        <v>608</v>
      </c>
      <c r="C40" s="262" t="s">
        <v>589</v>
      </c>
      <c r="D40" s="262" t="s">
        <v>489</v>
      </c>
      <c r="E40" s="262" t="s">
        <v>489</v>
      </c>
      <c r="F40" s="262" t="s">
        <v>489</v>
      </c>
      <c r="G40" s="262" t="s">
        <v>489</v>
      </c>
      <c r="H40" s="262" t="s">
        <v>489</v>
      </c>
      <c r="I40" s="262" t="s">
        <v>489</v>
      </c>
      <c r="J40" s="262" t="s">
        <v>489</v>
      </c>
      <c r="K40" s="262" t="s">
        <v>489</v>
      </c>
      <c r="L40" s="554" t="s">
        <v>489</v>
      </c>
      <c r="M40" s="262" t="s">
        <v>489</v>
      </c>
      <c r="N40" s="262" t="s">
        <v>489</v>
      </c>
      <c r="O40" s="262" t="s">
        <v>489</v>
      </c>
      <c r="P40" s="262" t="s">
        <v>489</v>
      </c>
      <c r="Q40" s="262" t="s">
        <v>489</v>
      </c>
      <c r="R40" s="262" t="s">
        <v>489</v>
      </c>
      <c r="S40" s="262" t="s">
        <v>489</v>
      </c>
      <c r="T40" s="262" t="s">
        <v>489</v>
      </c>
      <c r="U40" s="262" t="s">
        <v>489</v>
      </c>
      <c r="V40" s="262" t="s">
        <v>489</v>
      </c>
      <c r="W40" s="262" t="s">
        <v>489</v>
      </c>
      <c r="X40" s="262" t="s">
        <v>489</v>
      </c>
      <c r="Y40" s="262" t="s">
        <v>489</v>
      </c>
      <c r="Z40" s="262" t="s">
        <v>489</v>
      </c>
      <c r="AA40" s="262" t="s">
        <v>489</v>
      </c>
      <c r="AB40" s="262" t="s">
        <v>489</v>
      </c>
      <c r="AC40" s="262" t="s">
        <v>489</v>
      </c>
      <c r="AD40" s="262" t="s">
        <v>489</v>
      </c>
      <c r="AE40" s="262" t="s">
        <v>489</v>
      </c>
      <c r="AF40" s="262" t="s">
        <v>489</v>
      </c>
      <c r="AG40" s="262" t="s">
        <v>489</v>
      </c>
      <c r="AH40" s="262" t="s">
        <v>489</v>
      </c>
      <c r="AI40" s="262" t="s">
        <v>489</v>
      </c>
      <c r="AJ40" s="262" t="s">
        <v>489</v>
      </c>
      <c r="AK40" s="262" t="s">
        <v>489</v>
      </c>
      <c r="AL40" s="262" t="s">
        <v>489</v>
      </c>
      <c r="AM40" s="262" t="s">
        <v>489</v>
      </c>
      <c r="AN40" s="262" t="s">
        <v>489</v>
      </c>
      <c r="AO40" s="262" t="s">
        <v>489</v>
      </c>
      <c r="AP40" s="262" t="s">
        <v>489</v>
      </c>
      <c r="AQ40" s="262" t="s">
        <v>489</v>
      </c>
      <c r="AR40" s="262" t="s">
        <v>489</v>
      </c>
      <c r="AS40" s="262" t="s">
        <v>489</v>
      </c>
      <c r="AT40" s="262" t="s">
        <v>489</v>
      </c>
      <c r="AU40" s="262" t="s">
        <v>489</v>
      </c>
      <c r="AV40" s="262" t="s">
        <v>489</v>
      </c>
      <c r="AW40" s="262" t="s">
        <v>489</v>
      </c>
      <c r="AX40" s="428" t="s">
        <v>489</v>
      </c>
      <c r="AY40" s="262" t="s">
        <v>489</v>
      </c>
      <c r="AZ40" s="262" t="s">
        <v>489</v>
      </c>
      <c r="BA40" s="262" t="s">
        <v>489</v>
      </c>
      <c r="BB40" s="262" t="s">
        <v>489</v>
      </c>
      <c r="BC40" s="262" t="s">
        <v>489</v>
      </c>
      <c r="BD40" s="262" t="s">
        <v>489</v>
      </c>
      <c r="BE40" s="262" t="s">
        <v>489</v>
      </c>
      <c r="BF40" s="262" t="s">
        <v>489</v>
      </c>
      <c r="BG40" s="262" t="s">
        <v>489</v>
      </c>
      <c r="BH40" s="262" t="s">
        <v>489</v>
      </c>
      <c r="BI40" s="262" t="s">
        <v>489</v>
      </c>
      <c r="BJ40" s="262" t="s">
        <v>489</v>
      </c>
      <c r="BK40" s="262" t="s">
        <v>489</v>
      </c>
      <c r="BL40" s="262" t="s">
        <v>489</v>
      </c>
      <c r="BM40" s="262" t="s">
        <v>489</v>
      </c>
      <c r="BN40" s="262" t="s">
        <v>489</v>
      </c>
      <c r="BO40" s="262" t="s">
        <v>489</v>
      </c>
      <c r="BP40" s="262" t="s">
        <v>489</v>
      </c>
      <c r="BQ40" s="262" t="s">
        <v>489</v>
      </c>
      <c r="BR40" s="262" t="s">
        <v>489</v>
      </c>
      <c r="BS40" s="262" t="s">
        <v>489</v>
      </c>
      <c r="BT40" s="262" t="s">
        <v>489</v>
      </c>
      <c r="BU40" s="262" t="s">
        <v>489</v>
      </c>
      <c r="BV40" s="262" t="s">
        <v>489</v>
      </c>
      <c r="BW40" s="262" t="s">
        <v>489</v>
      </c>
    </row>
    <row r="41" spans="1:75" ht="75" x14ac:dyDescent="0.25">
      <c r="A41" s="260" t="s">
        <v>611</v>
      </c>
      <c r="B41" s="261" t="s">
        <v>609</v>
      </c>
      <c r="C41" s="262" t="s">
        <v>589</v>
      </c>
      <c r="D41" s="262" t="s">
        <v>489</v>
      </c>
      <c r="E41" s="262" t="s">
        <v>489</v>
      </c>
      <c r="F41" s="262" t="s">
        <v>489</v>
      </c>
      <c r="G41" s="262" t="s">
        <v>489</v>
      </c>
      <c r="H41" s="262" t="s">
        <v>489</v>
      </c>
      <c r="I41" s="262" t="s">
        <v>489</v>
      </c>
      <c r="J41" s="262" t="s">
        <v>489</v>
      </c>
      <c r="K41" s="262" t="s">
        <v>489</v>
      </c>
      <c r="L41" s="554" t="s">
        <v>489</v>
      </c>
      <c r="M41" s="262" t="s">
        <v>489</v>
      </c>
      <c r="N41" s="262" t="s">
        <v>489</v>
      </c>
      <c r="O41" s="262" t="s">
        <v>489</v>
      </c>
      <c r="P41" s="262" t="s">
        <v>489</v>
      </c>
      <c r="Q41" s="262" t="s">
        <v>489</v>
      </c>
      <c r="R41" s="262" t="s">
        <v>489</v>
      </c>
      <c r="S41" s="262" t="s">
        <v>489</v>
      </c>
      <c r="T41" s="262" t="s">
        <v>489</v>
      </c>
      <c r="U41" s="262" t="s">
        <v>489</v>
      </c>
      <c r="V41" s="262" t="s">
        <v>489</v>
      </c>
      <c r="W41" s="262" t="s">
        <v>489</v>
      </c>
      <c r="X41" s="262" t="s">
        <v>489</v>
      </c>
      <c r="Y41" s="262" t="s">
        <v>489</v>
      </c>
      <c r="Z41" s="262" t="s">
        <v>489</v>
      </c>
      <c r="AA41" s="262" t="s">
        <v>489</v>
      </c>
      <c r="AB41" s="262" t="s">
        <v>489</v>
      </c>
      <c r="AC41" s="262" t="s">
        <v>489</v>
      </c>
      <c r="AD41" s="262" t="s">
        <v>489</v>
      </c>
      <c r="AE41" s="262" t="s">
        <v>489</v>
      </c>
      <c r="AF41" s="262" t="s">
        <v>489</v>
      </c>
      <c r="AG41" s="262" t="s">
        <v>489</v>
      </c>
      <c r="AH41" s="262" t="s">
        <v>489</v>
      </c>
      <c r="AI41" s="262" t="s">
        <v>489</v>
      </c>
      <c r="AJ41" s="262" t="s">
        <v>489</v>
      </c>
      <c r="AK41" s="262" t="s">
        <v>489</v>
      </c>
      <c r="AL41" s="262" t="s">
        <v>489</v>
      </c>
      <c r="AM41" s="262" t="s">
        <v>489</v>
      </c>
      <c r="AN41" s="262" t="s">
        <v>489</v>
      </c>
      <c r="AO41" s="262" t="s">
        <v>489</v>
      </c>
      <c r="AP41" s="262" t="s">
        <v>489</v>
      </c>
      <c r="AQ41" s="262" t="s">
        <v>489</v>
      </c>
      <c r="AR41" s="262" t="s">
        <v>489</v>
      </c>
      <c r="AS41" s="262" t="s">
        <v>489</v>
      </c>
      <c r="AT41" s="262" t="s">
        <v>489</v>
      </c>
      <c r="AU41" s="262" t="s">
        <v>489</v>
      </c>
      <c r="AV41" s="262" t="s">
        <v>489</v>
      </c>
      <c r="AW41" s="262" t="s">
        <v>489</v>
      </c>
      <c r="AX41" s="428" t="s">
        <v>489</v>
      </c>
      <c r="AY41" s="262" t="s">
        <v>489</v>
      </c>
      <c r="AZ41" s="262" t="s">
        <v>489</v>
      </c>
      <c r="BA41" s="262" t="s">
        <v>489</v>
      </c>
      <c r="BB41" s="262" t="s">
        <v>489</v>
      </c>
      <c r="BC41" s="262" t="s">
        <v>489</v>
      </c>
      <c r="BD41" s="262" t="s">
        <v>489</v>
      </c>
      <c r="BE41" s="262" t="s">
        <v>489</v>
      </c>
      <c r="BF41" s="262" t="s">
        <v>489</v>
      </c>
      <c r="BG41" s="262" t="s">
        <v>489</v>
      </c>
      <c r="BH41" s="262" t="s">
        <v>489</v>
      </c>
      <c r="BI41" s="262" t="s">
        <v>489</v>
      </c>
      <c r="BJ41" s="262" t="s">
        <v>489</v>
      </c>
      <c r="BK41" s="262" t="s">
        <v>489</v>
      </c>
      <c r="BL41" s="262" t="s">
        <v>489</v>
      </c>
      <c r="BM41" s="262" t="s">
        <v>489</v>
      </c>
      <c r="BN41" s="262" t="s">
        <v>489</v>
      </c>
      <c r="BO41" s="262" t="s">
        <v>489</v>
      </c>
      <c r="BP41" s="262" t="s">
        <v>489</v>
      </c>
      <c r="BQ41" s="262" t="s">
        <v>489</v>
      </c>
      <c r="BR41" s="262" t="s">
        <v>489</v>
      </c>
      <c r="BS41" s="262" t="s">
        <v>489</v>
      </c>
      <c r="BT41" s="262" t="s">
        <v>489</v>
      </c>
      <c r="BU41" s="262" t="s">
        <v>489</v>
      </c>
      <c r="BV41" s="262" t="s">
        <v>489</v>
      </c>
      <c r="BW41" s="262" t="s">
        <v>489</v>
      </c>
    </row>
    <row r="42" spans="1:75" ht="90" x14ac:dyDescent="0.25">
      <c r="A42" s="260" t="s">
        <v>611</v>
      </c>
      <c r="B42" s="261" t="s">
        <v>612</v>
      </c>
      <c r="C42" s="262" t="s">
        <v>589</v>
      </c>
      <c r="D42" s="262" t="s">
        <v>489</v>
      </c>
      <c r="E42" s="262" t="s">
        <v>489</v>
      </c>
      <c r="F42" s="262" t="s">
        <v>489</v>
      </c>
      <c r="G42" s="262" t="s">
        <v>489</v>
      </c>
      <c r="H42" s="262" t="s">
        <v>489</v>
      </c>
      <c r="I42" s="262" t="s">
        <v>489</v>
      </c>
      <c r="J42" s="262" t="s">
        <v>489</v>
      </c>
      <c r="K42" s="262" t="s">
        <v>489</v>
      </c>
      <c r="L42" s="554" t="s">
        <v>489</v>
      </c>
      <c r="M42" s="262" t="s">
        <v>489</v>
      </c>
      <c r="N42" s="262" t="s">
        <v>489</v>
      </c>
      <c r="O42" s="262" t="s">
        <v>489</v>
      </c>
      <c r="P42" s="262" t="s">
        <v>489</v>
      </c>
      <c r="Q42" s="262" t="s">
        <v>489</v>
      </c>
      <c r="R42" s="262" t="s">
        <v>489</v>
      </c>
      <c r="S42" s="262" t="s">
        <v>489</v>
      </c>
      <c r="T42" s="262" t="s">
        <v>489</v>
      </c>
      <c r="U42" s="262" t="s">
        <v>489</v>
      </c>
      <c r="V42" s="262" t="s">
        <v>489</v>
      </c>
      <c r="W42" s="262" t="s">
        <v>489</v>
      </c>
      <c r="X42" s="262" t="s">
        <v>489</v>
      </c>
      <c r="Y42" s="262" t="s">
        <v>489</v>
      </c>
      <c r="Z42" s="262" t="s">
        <v>489</v>
      </c>
      <c r="AA42" s="262" t="s">
        <v>489</v>
      </c>
      <c r="AB42" s="262" t="s">
        <v>489</v>
      </c>
      <c r="AC42" s="262" t="s">
        <v>489</v>
      </c>
      <c r="AD42" s="262" t="s">
        <v>489</v>
      </c>
      <c r="AE42" s="262" t="s">
        <v>489</v>
      </c>
      <c r="AF42" s="262" t="s">
        <v>489</v>
      </c>
      <c r="AG42" s="262" t="s">
        <v>489</v>
      </c>
      <c r="AH42" s="262" t="s">
        <v>489</v>
      </c>
      <c r="AI42" s="262" t="s">
        <v>489</v>
      </c>
      <c r="AJ42" s="262" t="s">
        <v>489</v>
      </c>
      <c r="AK42" s="262" t="s">
        <v>489</v>
      </c>
      <c r="AL42" s="262" t="s">
        <v>489</v>
      </c>
      <c r="AM42" s="262" t="s">
        <v>489</v>
      </c>
      <c r="AN42" s="262" t="s">
        <v>489</v>
      </c>
      <c r="AO42" s="262" t="s">
        <v>489</v>
      </c>
      <c r="AP42" s="262" t="s">
        <v>489</v>
      </c>
      <c r="AQ42" s="262" t="s">
        <v>489</v>
      </c>
      <c r="AR42" s="262" t="s">
        <v>489</v>
      </c>
      <c r="AS42" s="262" t="s">
        <v>489</v>
      </c>
      <c r="AT42" s="262" t="s">
        <v>489</v>
      </c>
      <c r="AU42" s="262" t="s">
        <v>489</v>
      </c>
      <c r="AV42" s="262" t="s">
        <v>489</v>
      </c>
      <c r="AW42" s="262" t="s">
        <v>489</v>
      </c>
      <c r="AX42" s="428" t="s">
        <v>489</v>
      </c>
      <c r="AY42" s="262" t="s">
        <v>489</v>
      </c>
      <c r="AZ42" s="262" t="s">
        <v>489</v>
      </c>
      <c r="BA42" s="262" t="s">
        <v>489</v>
      </c>
      <c r="BB42" s="262" t="s">
        <v>489</v>
      </c>
      <c r="BC42" s="262" t="s">
        <v>489</v>
      </c>
      <c r="BD42" s="262" t="s">
        <v>489</v>
      </c>
      <c r="BE42" s="262" t="s">
        <v>489</v>
      </c>
      <c r="BF42" s="262" t="s">
        <v>489</v>
      </c>
      <c r="BG42" s="262" t="s">
        <v>489</v>
      </c>
      <c r="BH42" s="262" t="s">
        <v>489</v>
      </c>
      <c r="BI42" s="262" t="s">
        <v>489</v>
      </c>
      <c r="BJ42" s="262" t="s">
        <v>489</v>
      </c>
      <c r="BK42" s="262" t="s">
        <v>489</v>
      </c>
      <c r="BL42" s="262" t="s">
        <v>489</v>
      </c>
      <c r="BM42" s="262" t="s">
        <v>489</v>
      </c>
      <c r="BN42" s="262" t="s">
        <v>489</v>
      </c>
      <c r="BO42" s="262" t="s">
        <v>489</v>
      </c>
      <c r="BP42" s="262" t="s">
        <v>489</v>
      </c>
      <c r="BQ42" s="262" t="s">
        <v>489</v>
      </c>
      <c r="BR42" s="262" t="s">
        <v>489</v>
      </c>
      <c r="BS42" s="262" t="s">
        <v>489</v>
      </c>
      <c r="BT42" s="262" t="s">
        <v>489</v>
      </c>
      <c r="BU42" s="262" t="s">
        <v>489</v>
      </c>
      <c r="BV42" s="262" t="s">
        <v>489</v>
      </c>
      <c r="BW42" s="262" t="s">
        <v>489</v>
      </c>
    </row>
    <row r="43" spans="1:75" ht="75" x14ac:dyDescent="0.25">
      <c r="A43" s="260" t="s">
        <v>613</v>
      </c>
      <c r="B43" s="261" t="s">
        <v>614</v>
      </c>
      <c r="C43" s="262" t="s">
        <v>589</v>
      </c>
      <c r="D43" s="262" t="s">
        <v>489</v>
      </c>
      <c r="E43" s="262" t="s">
        <v>489</v>
      </c>
      <c r="F43" s="262" t="s">
        <v>489</v>
      </c>
      <c r="G43" s="262" t="s">
        <v>489</v>
      </c>
      <c r="H43" s="262" t="s">
        <v>489</v>
      </c>
      <c r="I43" s="262" t="s">
        <v>489</v>
      </c>
      <c r="J43" s="262" t="s">
        <v>489</v>
      </c>
      <c r="K43" s="262" t="s">
        <v>489</v>
      </c>
      <c r="L43" s="554" t="s">
        <v>489</v>
      </c>
      <c r="M43" s="262" t="s">
        <v>489</v>
      </c>
      <c r="N43" s="262" t="s">
        <v>489</v>
      </c>
      <c r="O43" s="262" t="s">
        <v>489</v>
      </c>
      <c r="P43" s="262" t="s">
        <v>489</v>
      </c>
      <c r="Q43" s="262" t="s">
        <v>489</v>
      </c>
      <c r="R43" s="262" t="s">
        <v>489</v>
      </c>
      <c r="S43" s="262" t="s">
        <v>489</v>
      </c>
      <c r="T43" s="262" t="s">
        <v>489</v>
      </c>
      <c r="U43" s="262" t="s">
        <v>489</v>
      </c>
      <c r="V43" s="262" t="s">
        <v>489</v>
      </c>
      <c r="W43" s="262" t="s">
        <v>489</v>
      </c>
      <c r="X43" s="262" t="s">
        <v>489</v>
      </c>
      <c r="Y43" s="262" t="s">
        <v>489</v>
      </c>
      <c r="Z43" s="262" t="s">
        <v>489</v>
      </c>
      <c r="AA43" s="262" t="s">
        <v>489</v>
      </c>
      <c r="AB43" s="262" t="s">
        <v>489</v>
      </c>
      <c r="AC43" s="262" t="s">
        <v>489</v>
      </c>
      <c r="AD43" s="262" t="s">
        <v>489</v>
      </c>
      <c r="AE43" s="262" t="s">
        <v>489</v>
      </c>
      <c r="AF43" s="262" t="s">
        <v>489</v>
      </c>
      <c r="AG43" s="262" t="s">
        <v>489</v>
      </c>
      <c r="AH43" s="262" t="s">
        <v>489</v>
      </c>
      <c r="AI43" s="262" t="s">
        <v>489</v>
      </c>
      <c r="AJ43" s="262" t="s">
        <v>489</v>
      </c>
      <c r="AK43" s="262" t="s">
        <v>489</v>
      </c>
      <c r="AL43" s="262" t="s">
        <v>489</v>
      </c>
      <c r="AM43" s="262" t="s">
        <v>489</v>
      </c>
      <c r="AN43" s="262" t="s">
        <v>489</v>
      </c>
      <c r="AO43" s="262" t="s">
        <v>489</v>
      </c>
      <c r="AP43" s="262" t="s">
        <v>489</v>
      </c>
      <c r="AQ43" s="262" t="s">
        <v>489</v>
      </c>
      <c r="AR43" s="262" t="s">
        <v>489</v>
      </c>
      <c r="AS43" s="262" t="s">
        <v>489</v>
      </c>
      <c r="AT43" s="262" t="s">
        <v>489</v>
      </c>
      <c r="AU43" s="262" t="s">
        <v>489</v>
      </c>
      <c r="AV43" s="262" t="s">
        <v>489</v>
      </c>
      <c r="AW43" s="262" t="s">
        <v>489</v>
      </c>
      <c r="AX43" s="428" t="s">
        <v>489</v>
      </c>
      <c r="AY43" s="262" t="s">
        <v>489</v>
      </c>
      <c r="AZ43" s="262" t="s">
        <v>489</v>
      </c>
      <c r="BA43" s="262" t="s">
        <v>489</v>
      </c>
      <c r="BB43" s="262" t="s">
        <v>489</v>
      </c>
      <c r="BC43" s="262" t="s">
        <v>489</v>
      </c>
      <c r="BD43" s="262" t="s">
        <v>489</v>
      </c>
      <c r="BE43" s="262" t="s">
        <v>489</v>
      </c>
      <c r="BF43" s="262" t="s">
        <v>489</v>
      </c>
      <c r="BG43" s="262" t="s">
        <v>489</v>
      </c>
      <c r="BH43" s="262" t="s">
        <v>489</v>
      </c>
      <c r="BI43" s="262" t="s">
        <v>489</v>
      </c>
      <c r="BJ43" s="262" t="s">
        <v>489</v>
      </c>
      <c r="BK43" s="262" t="s">
        <v>489</v>
      </c>
      <c r="BL43" s="262" t="s">
        <v>489</v>
      </c>
      <c r="BM43" s="262" t="s">
        <v>489</v>
      </c>
      <c r="BN43" s="262" t="s">
        <v>489</v>
      </c>
      <c r="BO43" s="262" t="s">
        <v>489</v>
      </c>
      <c r="BP43" s="262" t="s">
        <v>489</v>
      </c>
      <c r="BQ43" s="262" t="s">
        <v>489</v>
      </c>
      <c r="BR43" s="262" t="s">
        <v>489</v>
      </c>
      <c r="BS43" s="262" t="s">
        <v>489</v>
      </c>
      <c r="BT43" s="262" t="s">
        <v>489</v>
      </c>
      <c r="BU43" s="262" t="s">
        <v>489</v>
      </c>
      <c r="BV43" s="262" t="s">
        <v>489</v>
      </c>
      <c r="BW43" s="262" t="s">
        <v>489</v>
      </c>
    </row>
    <row r="44" spans="1:75" ht="60" x14ac:dyDescent="0.25">
      <c r="A44" s="260" t="s">
        <v>615</v>
      </c>
      <c r="B44" s="261" t="s">
        <v>616</v>
      </c>
      <c r="C44" s="262" t="s">
        <v>589</v>
      </c>
      <c r="D44" s="262" t="s">
        <v>489</v>
      </c>
      <c r="E44" s="262" t="s">
        <v>489</v>
      </c>
      <c r="F44" s="262" t="s">
        <v>489</v>
      </c>
      <c r="G44" s="262" t="s">
        <v>489</v>
      </c>
      <c r="H44" s="262" t="s">
        <v>489</v>
      </c>
      <c r="I44" s="262" t="s">
        <v>489</v>
      </c>
      <c r="J44" s="262" t="s">
        <v>489</v>
      </c>
      <c r="K44" s="262" t="s">
        <v>489</v>
      </c>
      <c r="L44" s="554" t="s">
        <v>489</v>
      </c>
      <c r="M44" s="262" t="s">
        <v>489</v>
      </c>
      <c r="N44" s="262" t="s">
        <v>489</v>
      </c>
      <c r="O44" s="262" t="s">
        <v>489</v>
      </c>
      <c r="P44" s="262" t="s">
        <v>489</v>
      </c>
      <c r="Q44" s="262" t="s">
        <v>489</v>
      </c>
      <c r="R44" s="262" t="s">
        <v>489</v>
      </c>
      <c r="S44" s="262" t="s">
        <v>489</v>
      </c>
      <c r="T44" s="262" t="s">
        <v>489</v>
      </c>
      <c r="U44" s="262" t="s">
        <v>489</v>
      </c>
      <c r="V44" s="262" t="s">
        <v>489</v>
      </c>
      <c r="W44" s="262" t="s">
        <v>489</v>
      </c>
      <c r="X44" s="262" t="s">
        <v>489</v>
      </c>
      <c r="Y44" s="262" t="s">
        <v>489</v>
      </c>
      <c r="Z44" s="262" t="s">
        <v>489</v>
      </c>
      <c r="AA44" s="262" t="s">
        <v>489</v>
      </c>
      <c r="AB44" s="262" t="s">
        <v>489</v>
      </c>
      <c r="AC44" s="262" t="s">
        <v>489</v>
      </c>
      <c r="AD44" s="262" t="s">
        <v>489</v>
      </c>
      <c r="AE44" s="262" t="s">
        <v>489</v>
      </c>
      <c r="AF44" s="262" t="s">
        <v>489</v>
      </c>
      <c r="AG44" s="262" t="s">
        <v>489</v>
      </c>
      <c r="AH44" s="262" t="s">
        <v>489</v>
      </c>
      <c r="AI44" s="262" t="s">
        <v>489</v>
      </c>
      <c r="AJ44" s="262" t="s">
        <v>489</v>
      </c>
      <c r="AK44" s="262" t="s">
        <v>489</v>
      </c>
      <c r="AL44" s="262" t="s">
        <v>489</v>
      </c>
      <c r="AM44" s="262" t="s">
        <v>489</v>
      </c>
      <c r="AN44" s="262" t="s">
        <v>489</v>
      </c>
      <c r="AO44" s="262" t="s">
        <v>489</v>
      </c>
      <c r="AP44" s="262" t="s">
        <v>489</v>
      </c>
      <c r="AQ44" s="262" t="s">
        <v>489</v>
      </c>
      <c r="AR44" s="262" t="s">
        <v>489</v>
      </c>
      <c r="AS44" s="262" t="s">
        <v>489</v>
      </c>
      <c r="AT44" s="262" t="s">
        <v>489</v>
      </c>
      <c r="AU44" s="262" t="s">
        <v>489</v>
      </c>
      <c r="AV44" s="262" t="s">
        <v>489</v>
      </c>
      <c r="AW44" s="262" t="s">
        <v>489</v>
      </c>
      <c r="AX44" s="428" t="s">
        <v>489</v>
      </c>
      <c r="AY44" s="262" t="s">
        <v>489</v>
      </c>
      <c r="AZ44" s="262" t="s">
        <v>489</v>
      </c>
      <c r="BA44" s="262" t="s">
        <v>489</v>
      </c>
      <c r="BB44" s="262" t="s">
        <v>489</v>
      </c>
      <c r="BC44" s="262" t="s">
        <v>489</v>
      </c>
      <c r="BD44" s="262" t="s">
        <v>489</v>
      </c>
      <c r="BE44" s="262" t="s">
        <v>489</v>
      </c>
      <c r="BF44" s="262" t="s">
        <v>489</v>
      </c>
      <c r="BG44" s="262" t="s">
        <v>489</v>
      </c>
      <c r="BH44" s="262" t="s">
        <v>489</v>
      </c>
      <c r="BI44" s="262" t="s">
        <v>489</v>
      </c>
      <c r="BJ44" s="262" t="s">
        <v>489</v>
      </c>
      <c r="BK44" s="262" t="s">
        <v>489</v>
      </c>
      <c r="BL44" s="262" t="s">
        <v>489</v>
      </c>
      <c r="BM44" s="262" t="s">
        <v>489</v>
      </c>
      <c r="BN44" s="262" t="s">
        <v>489</v>
      </c>
      <c r="BO44" s="262" t="s">
        <v>489</v>
      </c>
      <c r="BP44" s="262" t="s">
        <v>489</v>
      </c>
      <c r="BQ44" s="262" t="s">
        <v>489</v>
      </c>
      <c r="BR44" s="262" t="s">
        <v>489</v>
      </c>
      <c r="BS44" s="262" t="s">
        <v>489</v>
      </c>
      <c r="BT44" s="262" t="s">
        <v>489</v>
      </c>
      <c r="BU44" s="262" t="s">
        <v>489</v>
      </c>
      <c r="BV44" s="262" t="s">
        <v>489</v>
      </c>
      <c r="BW44" s="262" t="s">
        <v>489</v>
      </c>
    </row>
    <row r="45" spans="1:75" ht="75" x14ac:dyDescent="0.25">
      <c r="A45" s="260" t="s">
        <v>617</v>
      </c>
      <c r="B45" s="261" t="s">
        <v>618</v>
      </c>
      <c r="C45" s="262" t="s">
        <v>589</v>
      </c>
      <c r="D45" s="262" t="s">
        <v>489</v>
      </c>
      <c r="E45" s="262" t="s">
        <v>489</v>
      </c>
      <c r="F45" s="262" t="s">
        <v>489</v>
      </c>
      <c r="G45" s="262" t="s">
        <v>489</v>
      </c>
      <c r="H45" s="262" t="s">
        <v>489</v>
      </c>
      <c r="I45" s="262" t="s">
        <v>489</v>
      </c>
      <c r="J45" s="262" t="s">
        <v>489</v>
      </c>
      <c r="K45" s="262" t="s">
        <v>489</v>
      </c>
      <c r="L45" s="554" t="s">
        <v>489</v>
      </c>
      <c r="M45" s="262" t="s">
        <v>489</v>
      </c>
      <c r="N45" s="262" t="s">
        <v>489</v>
      </c>
      <c r="O45" s="262" t="s">
        <v>489</v>
      </c>
      <c r="P45" s="262" t="s">
        <v>489</v>
      </c>
      <c r="Q45" s="262" t="s">
        <v>489</v>
      </c>
      <c r="R45" s="262" t="s">
        <v>489</v>
      </c>
      <c r="S45" s="262" t="s">
        <v>489</v>
      </c>
      <c r="T45" s="262" t="s">
        <v>489</v>
      </c>
      <c r="U45" s="262" t="s">
        <v>489</v>
      </c>
      <c r="V45" s="262" t="s">
        <v>489</v>
      </c>
      <c r="W45" s="262" t="s">
        <v>489</v>
      </c>
      <c r="X45" s="262" t="s">
        <v>489</v>
      </c>
      <c r="Y45" s="262" t="s">
        <v>489</v>
      </c>
      <c r="Z45" s="262" t="s">
        <v>489</v>
      </c>
      <c r="AA45" s="262" t="s">
        <v>489</v>
      </c>
      <c r="AB45" s="262" t="s">
        <v>489</v>
      </c>
      <c r="AC45" s="262" t="s">
        <v>489</v>
      </c>
      <c r="AD45" s="262" t="s">
        <v>489</v>
      </c>
      <c r="AE45" s="262" t="s">
        <v>489</v>
      </c>
      <c r="AF45" s="262" t="s">
        <v>489</v>
      </c>
      <c r="AG45" s="262" t="s">
        <v>489</v>
      </c>
      <c r="AH45" s="262" t="s">
        <v>489</v>
      </c>
      <c r="AI45" s="262" t="s">
        <v>489</v>
      </c>
      <c r="AJ45" s="262" t="s">
        <v>489</v>
      </c>
      <c r="AK45" s="262" t="s">
        <v>489</v>
      </c>
      <c r="AL45" s="262" t="s">
        <v>489</v>
      </c>
      <c r="AM45" s="262" t="s">
        <v>489</v>
      </c>
      <c r="AN45" s="262" t="s">
        <v>489</v>
      </c>
      <c r="AO45" s="262" t="s">
        <v>489</v>
      </c>
      <c r="AP45" s="262" t="s">
        <v>489</v>
      </c>
      <c r="AQ45" s="262" t="s">
        <v>489</v>
      </c>
      <c r="AR45" s="262" t="s">
        <v>489</v>
      </c>
      <c r="AS45" s="262" t="s">
        <v>489</v>
      </c>
      <c r="AT45" s="262" t="s">
        <v>489</v>
      </c>
      <c r="AU45" s="262" t="s">
        <v>489</v>
      </c>
      <c r="AV45" s="262" t="s">
        <v>489</v>
      </c>
      <c r="AW45" s="262" t="s">
        <v>489</v>
      </c>
      <c r="AX45" s="428" t="s">
        <v>489</v>
      </c>
      <c r="AY45" s="262" t="s">
        <v>489</v>
      </c>
      <c r="AZ45" s="262" t="s">
        <v>489</v>
      </c>
      <c r="BA45" s="262" t="s">
        <v>489</v>
      </c>
      <c r="BB45" s="262" t="s">
        <v>489</v>
      </c>
      <c r="BC45" s="262" t="s">
        <v>489</v>
      </c>
      <c r="BD45" s="262" t="s">
        <v>489</v>
      </c>
      <c r="BE45" s="262" t="s">
        <v>489</v>
      </c>
      <c r="BF45" s="262" t="s">
        <v>489</v>
      </c>
      <c r="BG45" s="262" t="s">
        <v>489</v>
      </c>
      <c r="BH45" s="262" t="s">
        <v>489</v>
      </c>
      <c r="BI45" s="262" t="s">
        <v>489</v>
      </c>
      <c r="BJ45" s="262" t="s">
        <v>489</v>
      </c>
      <c r="BK45" s="262" t="s">
        <v>489</v>
      </c>
      <c r="BL45" s="262" t="s">
        <v>489</v>
      </c>
      <c r="BM45" s="262" t="s">
        <v>489</v>
      </c>
      <c r="BN45" s="262" t="s">
        <v>489</v>
      </c>
      <c r="BO45" s="262" t="s">
        <v>489</v>
      </c>
      <c r="BP45" s="262" t="s">
        <v>489</v>
      </c>
      <c r="BQ45" s="262" t="s">
        <v>489</v>
      </c>
      <c r="BR45" s="262" t="s">
        <v>489</v>
      </c>
      <c r="BS45" s="262" t="s">
        <v>489</v>
      </c>
      <c r="BT45" s="262" t="s">
        <v>489</v>
      </c>
      <c r="BU45" s="262" t="s">
        <v>489</v>
      </c>
      <c r="BV45" s="262" t="s">
        <v>489</v>
      </c>
      <c r="BW45" s="262" t="s">
        <v>489</v>
      </c>
    </row>
    <row r="46" spans="1:75" s="273" customFormat="1" ht="31.5" x14ac:dyDescent="0.25">
      <c r="A46" s="269" t="s">
        <v>186</v>
      </c>
      <c r="B46" s="270" t="s">
        <v>619</v>
      </c>
      <c r="C46" s="271" t="s">
        <v>589</v>
      </c>
      <c r="D46" s="272" t="s">
        <v>489</v>
      </c>
      <c r="E46" s="272" t="s">
        <v>489</v>
      </c>
      <c r="F46" s="272" t="s">
        <v>489</v>
      </c>
      <c r="G46" s="272" t="s">
        <v>489</v>
      </c>
      <c r="H46" s="272">
        <f>SUM(H47,H51,H84,H93)</f>
        <v>0</v>
      </c>
      <c r="I46" s="272">
        <f>SUM(I47,I51,I84,I93)</f>
        <v>60.550773279999994</v>
      </c>
      <c r="J46" s="272" t="s">
        <v>489</v>
      </c>
      <c r="K46" s="272">
        <f>SUM(K47,K51,K84,K93)</f>
        <v>0</v>
      </c>
      <c r="L46" s="553">
        <f>SUM(L47,L51,L84,L93)</f>
        <v>59.944916975254245</v>
      </c>
      <c r="M46" s="272" t="s">
        <v>489</v>
      </c>
      <c r="N46" s="272" t="s">
        <v>489</v>
      </c>
      <c r="O46" s="272" t="s">
        <v>489</v>
      </c>
      <c r="P46" s="272" t="s">
        <v>489</v>
      </c>
      <c r="Q46" s="272" t="s">
        <v>489</v>
      </c>
      <c r="R46" s="272" t="s">
        <v>489</v>
      </c>
      <c r="S46" s="272" t="s">
        <v>489</v>
      </c>
      <c r="T46" s="272">
        <f>SUM(T47,T51,T84,T93)</f>
        <v>60.550773279999994</v>
      </c>
      <c r="U46" s="272">
        <f>SUM(U47,U51,U84,U93)</f>
        <v>43.823143695254238</v>
      </c>
      <c r="V46" s="272">
        <f>SUM(V47,V51,V84,V93)</f>
        <v>0</v>
      </c>
      <c r="W46" s="272">
        <f>SUM(W47,W51,W84,W93)</f>
        <v>44.429000000000002</v>
      </c>
      <c r="X46" s="272">
        <f>SUM(X47,X51,X84,X93)</f>
        <v>43.823143695254238</v>
      </c>
      <c r="Y46" s="272" t="s">
        <v>489</v>
      </c>
      <c r="Z46" s="272" t="s">
        <v>489</v>
      </c>
      <c r="AA46" s="272" t="s">
        <v>489</v>
      </c>
      <c r="AB46" s="272" t="s">
        <v>489</v>
      </c>
      <c r="AC46" s="272" t="s">
        <v>489</v>
      </c>
      <c r="AD46" s="272" t="s">
        <v>489</v>
      </c>
      <c r="AE46" s="272" t="s">
        <v>489</v>
      </c>
      <c r="AF46" s="272" t="s">
        <v>489</v>
      </c>
      <c r="AG46" s="272" t="s">
        <v>489</v>
      </c>
      <c r="AH46" s="272" t="s">
        <v>489</v>
      </c>
      <c r="AI46" s="272">
        <f t="shared" ref="AI46:BV46" si="3">SUM(AI47,AI51,AI84,AI93)</f>
        <v>16.121773279999999</v>
      </c>
      <c r="AJ46" s="272">
        <f t="shared" si="3"/>
        <v>0</v>
      </c>
      <c r="AK46" s="272">
        <f t="shared" si="3"/>
        <v>0</v>
      </c>
      <c r="AL46" s="272">
        <f t="shared" si="3"/>
        <v>16.121773279999999</v>
      </c>
      <c r="AM46" s="272">
        <f t="shared" si="3"/>
        <v>0</v>
      </c>
      <c r="AN46" s="272">
        <f t="shared" si="3"/>
        <v>7.5270315200000004</v>
      </c>
      <c r="AO46" s="272">
        <f t="shared" si="3"/>
        <v>0</v>
      </c>
      <c r="AP46" s="272">
        <f t="shared" si="3"/>
        <v>0</v>
      </c>
      <c r="AQ46" s="272">
        <f t="shared" si="3"/>
        <v>7.5270315200000004</v>
      </c>
      <c r="AR46" s="272">
        <f t="shared" si="3"/>
        <v>0</v>
      </c>
      <c r="AS46" s="272">
        <f t="shared" si="3"/>
        <v>21.968</v>
      </c>
      <c r="AT46" s="272">
        <f t="shared" si="3"/>
        <v>0</v>
      </c>
      <c r="AU46" s="272">
        <f t="shared" si="3"/>
        <v>0</v>
      </c>
      <c r="AV46" s="272">
        <f t="shared" si="3"/>
        <v>21.968</v>
      </c>
      <c r="AW46" s="272">
        <f t="shared" si="3"/>
        <v>0</v>
      </c>
      <c r="AX46" s="430">
        <f t="shared" si="3"/>
        <v>20.981448780000001</v>
      </c>
      <c r="AY46" s="272">
        <f t="shared" si="3"/>
        <v>0</v>
      </c>
      <c r="AZ46" s="272">
        <f t="shared" si="3"/>
        <v>0</v>
      </c>
      <c r="BA46" s="272">
        <f t="shared" si="3"/>
        <v>20.981448780000001</v>
      </c>
      <c r="BB46" s="272">
        <f t="shared" si="3"/>
        <v>0</v>
      </c>
      <c r="BC46" s="272">
        <f t="shared" si="3"/>
        <v>22.460999999999999</v>
      </c>
      <c r="BD46" s="272">
        <f t="shared" si="3"/>
        <v>0</v>
      </c>
      <c r="BE46" s="272">
        <f t="shared" si="3"/>
        <v>0</v>
      </c>
      <c r="BF46" s="272">
        <f t="shared" si="3"/>
        <v>22.460999999999999</v>
      </c>
      <c r="BG46" s="272">
        <f t="shared" si="3"/>
        <v>0</v>
      </c>
      <c r="BH46" s="272">
        <f t="shared" si="3"/>
        <v>22.841694915254234</v>
      </c>
      <c r="BI46" s="272">
        <f t="shared" si="3"/>
        <v>0</v>
      </c>
      <c r="BJ46" s="272">
        <f t="shared" si="3"/>
        <v>0</v>
      </c>
      <c r="BK46" s="272">
        <f t="shared" si="3"/>
        <v>22.841694915254234</v>
      </c>
      <c r="BL46" s="272">
        <f t="shared" si="3"/>
        <v>0</v>
      </c>
      <c r="BM46" s="272">
        <f t="shared" si="3"/>
        <v>60.550773279999994</v>
      </c>
      <c r="BN46" s="272">
        <f t="shared" si="3"/>
        <v>0</v>
      </c>
      <c r="BO46" s="272">
        <f t="shared" si="3"/>
        <v>0</v>
      </c>
      <c r="BP46" s="272">
        <f t="shared" si="3"/>
        <v>60.550773279999994</v>
      </c>
      <c r="BQ46" s="272">
        <f t="shared" si="3"/>
        <v>0</v>
      </c>
      <c r="BR46" s="272">
        <f t="shared" si="3"/>
        <v>51.350175215254239</v>
      </c>
      <c r="BS46" s="272">
        <f t="shared" si="3"/>
        <v>0</v>
      </c>
      <c r="BT46" s="272">
        <f t="shared" si="3"/>
        <v>0</v>
      </c>
      <c r="BU46" s="272">
        <f t="shared" si="3"/>
        <v>51.350175215254239</v>
      </c>
      <c r="BV46" s="272">
        <f t="shared" si="3"/>
        <v>0</v>
      </c>
      <c r="BW46" s="272" t="s">
        <v>489</v>
      </c>
    </row>
    <row r="47" spans="1:75" s="278" customFormat="1" ht="60" x14ac:dyDescent="0.25">
      <c r="A47" s="274" t="s">
        <v>620</v>
      </c>
      <c r="B47" s="275" t="s">
        <v>621</v>
      </c>
      <c r="C47" s="276" t="s">
        <v>589</v>
      </c>
      <c r="D47" s="277" t="s">
        <v>489</v>
      </c>
      <c r="E47" s="277" t="s">
        <v>489</v>
      </c>
      <c r="F47" s="277" t="s">
        <v>489</v>
      </c>
      <c r="G47" s="277" t="s">
        <v>489</v>
      </c>
      <c r="H47" s="277">
        <f>SUM(H48,H49)</f>
        <v>0</v>
      </c>
      <c r="I47" s="277">
        <f>SUM(I48,I49)</f>
        <v>1.98072296</v>
      </c>
      <c r="J47" s="277" t="s">
        <v>489</v>
      </c>
      <c r="K47" s="277">
        <f>SUM(K48,K49)</f>
        <v>0</v>
      </c>
      <c r="L47" s="555">
        <f>SUM(L48,L49)</f>
        <v>1.98072296</v>
      </c>
      <c r="M47" s="277" t="s">
        <v>489</v>
      </c>
      <c r="N47" s="277" t="s">
        <v>489</v>
      </c>
      <c r="O47" s="277" t="s">
        <v>489</v>
      </c>
      <c r="P47" s="277" t="s">
        <v>489</v>
      </c>
      <c r="Q47" s="277" t="s">
        <v>489</v>
      </c>
      <c r="R47" s="277" t="s">
        <v>489</v>
      </c>
      <c r="S47" s="277" t="s">
        <v>489</v>
      </c>
      <c r="T47" s="277">
        <f>SUM(T48,T49)</f>
        <v>1.98072296</v>
      </c>
      <c r="U47" s="277">
        <f>SUM(O47,X47)</f>
        <v>0</v>
      </c>
      <c r="V47" s="277">
        <f t="shared" ref="V47:BV47" si="4">SUM(V48,V49)</f>
        <v>0</v>
      </c>
      <c r="W47" s="277">
        <f t="shared" si="4"/>
        <v>0</v>
      </c>
      <c r="X47" s="277">
        <f t="shared" si="4"/>
        <v>0</v>
      </c>
      <c r="Y47" s="277" t="s">
        <v>489</v>
      </c>
      <c r="Z47" s="277" t="s">
        <v>489</v>
      </c>
      <c r="AA47" s="277" t="s">
        <v>489</v>
      </c>
      <c r="AB47" s="277" t="s">
        <v>489</v>
      </c>
      <c r="AC47" s="277" t="s">
        <v>489</v>
      </c>
      <c r="AD47" s="277" t="s">
        <v>489</v>
      </c>
      <c r="AE47" s="277" t="s">
        <v>489</v>
      </c>
      <c r="AF47" s="277" t="s">
        <v>489</v>
      </c>
      <c r="AG47" s="277" t="s">
        <v>489</v>
      </c>
      <c r="AH47" s="277" t="s">
        <v>489</v>
      </c>
      <c r="AI47" s="277">
        <f t="shared" si="4"/>
        <v>1.98072296</v>
      </c>
      <c r="AJ47" s="277">
        <f t="shared" si="4"/>
        <v>0</v>
      </c>
      <c r="AK47" s="277">
        <f t="shared" si="4"/>
        <v>0</v>
      </c>
      <c r="AL47" s="277">
        <f t="shared" si="4"/>
        <v>1.98072296</v>
      </c>
      <c r="AM47" s="277">
        <f t="shared" si="4"/>
        <v>0</v>
      </c>
      <c r="AN47" s="277">
        <f t="shared" si="4"/>
        <v>0</v>
      </c>
      <c r="AO47" s="277">
        <f t="shared" si="4"/>
        <v>0</v>
      </c>
      <c r="AP47" s="277">
        <f t="shared" si="4"/>
        <v>0</v>
      </c>
      <c r="AQ47" s="277">
        <f t="shared" si="4"/>
        <v>0</v>
      </c>
      <c r="AR47" s="277">
        <f t="shared" si="4"/>
        <v>0</v>
      </c>
      <c r="AS47" s="277">
        <f t="shared" si="4"/>
        <v>0</v>
      </c>
      <c r="AT47" s="277">
        <f t="shared" si="4"/>
        <v>0</v>
      </c>
      <c r="AU47" s="277">
        <f t="shared" si="4"/>
        <v>0</v>
      </c>
      <c r="AV47" s="277">
        <f t="shared" si="4"/>
        <v>0</v>
      </c>
      <c r="AW47" s="277">
        <f t="shared" si="4"/>
        <v>0</v>
      </c>
      <c r="AX47" s="431">
        <f t="shared" si="4"/>
        <v>0</v>
      </c>
      <c r="AY47" s="277">
        <f t="shared" si="4"/>
        <v>0</v>
      </c>
      <c r="AZ47" s="277">
        <f t="shared" si="4"/>
        <v>0</v>
      </c>
      <c r="BA47" s="277">
        <f t="shared" si="4"/>
        <v>0</v>
      </c>
      <c r="BB47" s="277">
        <f t="shared" si="4"/>
        <v>0</v>
      </c>
      <c r="BC47" s="277">
        <f t="shared" si="4"/>
        <v>0</v>
      </c>
      <c r="BD47" s="277">
        <f t="shared" si="4"/>
        <v>0</v>
      </c>
      <c r="BE47" s="277">
        <f t="shared" si="4"/>
        <v>0</v>
      </c>
      <c r="BF47" s="277">
        <f t="shared" si="4"/>
        <v>0</v>
      </c>
      <c r="BG47" s="277">
        <f t="shared" si="4"/>
        <v>0</v>
      </c>
      <c r="BH47" s="277">
        <f t="shared" si="4"/>
        <v>0</v>
      </c>
      <c r="BI47" s="277">
        <f t="shared" si="4"/>
        <v>0</v>
      </c>
      <c r="BJ47" s="277">
        <f t="shared" si="4"/>
        <v>0</v>
      </c>
      <c r="BK47" s="277">
        <f t="shared" si="4"/>
        <v>0</v>
      </c>
      <c r="BL47" s="277">
        <f t="shared" si="4"/>
        <v>0</v>
      </c>
      <c r="BM47" s="277">
        <f t="shared" si="4"/>
        <v>1.98072296</v>
      </c>
      <c r="BN47" s="277">
        <f t="shared" si="4"/>
        <v>0</v>
      </c>
      <c r="BO47" s="277">
        <f t="shared" si="4"/>
        <v>0</v>
      </c>
      <c r="BP47" s="277">
        <f t="shared" si="4"/>
        <v>1.98072296</v>
      </c>
      <c r="BQ47" s="277">
        <f t="shared" si="4"/>
        <v>0</v>
      </c>
      <c r="BR47" s="277">
        <f t="shared" si="4"/>
        <v>0</v>
      </c>
      <c r="BS47" s="277">
        <f t="shared" si="4"/>
        <v>0</v>
      </c>
      <c r="BT47" s="277">
        <f t="shared" si="4"/>
        <v>0</v>
      </c>
      <c r="BU47" s="277">
        <f t="shared" si="4"/>
        <v>0</v>
      </c>
      <c r="BV47" s="277">
        <f t="shared" si="4"/>
        <v>0</v>
      </c>
      <c r="BW47" s="277" t="s">
        <v>489</v>
      </c>
    </row>
    <row r="48" spans="1:75" ht="30" x14ac:dyDescent="0.25">
      <c r="A48" s="260" t="s">
        <v>622</v>
      </c>
      <c r="B48" s="261" t="s">
        <v>623</v>
      </c>
      <c r="C48" s="262" t="s">
        <v>589</v>
      </c>
      <c r="D48" s="262" t="s">
        <v>489</v>
      </c>
      <c r="E48" s="262" t="s">
        <v>489</v>
      </c>
      <c r="F48" s="262" t="s">
        <v>489</v>
      </c>
      <c r="G48" s="262" t="s">
        <v>489</v>
      </c>
      <c r="H48" s="262" t="s">
        <v>489</v>
      </c>
      <c r="I48" s="262" t="s">
        <v>489</v>
      </c>
      <c r="J48" s="262" t="s">
        <v>489</v>
      </c>
      <c r="K48" s="262" t="s">
        <v>489</v>
      </c>
      <c r="L48" s="554" t="s">
        <v>489</v>
      </c>
      <c r="M48" s="262" t="s">
        <v>489</v>
      </c>
      <c r="N48" s="262" t="s">
        <v>489</v>
      </c>
      <c r="O48" s="262" t="s">
        <v>489</v>
      </c>
      <c r="P48" s="262" t="s">
        <v>489</v>
      </c>
      <c r="Q48" s="262" t="s">
        <v>489</v>
      </c>
      <c r="R48" s="262" t="s">
        <v>489</v>
      </c>
      <c r="S48" s="262" t="s">
        <v>489</v>
      </c>
      <c r="T48" s="262" t="s">
        <v>489</v>
      </c>
      <c r="U48" s="262" t="s">
        <v>489</v>
      </c>
      <c r="V48" s="262" t="s">
        <v>489</v>
      </c>
      <c r="W48" s="262" t="s">
        <v>489</v>
      </c>
      <c r="X48" s="262" t="s">
        <v>489</v>
      </c>
      <c r="Y48" s="262" t="s">
        <v>489</v>
      </c>
      <c r="Z48" s="262" t="s">
        <v>489</v>
      </c>
      <c r="AA48" s="262" t="s">
        <v>489</v>
      </c>
      <c r="AB48" s="262" t="s">
        <v>489</v>
      </c>
      <c r="AC48" s="262" t="s">
        <v>489</v>
      </c>
      <c r="AD48" s="262" t="s">
        <v>489</v>
      </c>
      <c r="AE48" s="262" t="s">
        <v>489</v>
      </c>
      <c r="AF48" s="262" t="s">
        <v>489</v>
      </c>
      <c r="AG48" s="262" t="s">
        <v>489</v>
      </c>
      <c r="AH48" s="262" t="s">
        <v>489</v>
      </c>
      <c r="AI48" s="262" t="s">
        <v>489</v>
      </c>
      <c r="AJ48" s="262" t="s">
        <v>489</v>
      </c>
      <c r="AK48" s="262" t="s">
        <v>489</v>
      </c>
      <c r="AL48" s="262" t="s">
        <v>489</v>
      </c>
      <c r="AM48" s="262" t="s">
        <v>489</v>
      </c>
      <c r="AN48" s="262" t="s">
        <v>489</v>
      </c>
      <c r="AO48" s="262" t="s">
        <v>489</v>
      </c>
      <c r="AP48" s="262" t="s">
        <v>489</v>
      </c>
      <c r="AQ48" s="262" t="s">
        <v>489</v>
      </c>
      <c r="AR48" s="262" t="s">
        <v>489</v>
      </c>
      <c r="AS48" s="262" t="s">
        <v>489</v>
      </c>
      <c r="AT48" s="262" t="s">
        <v>489</v>
      </c>
      <c r="AU48" s="262" t="s">
        <v>489</v>
      </c>
      <c r="AV48" s="262" t="s">
        <v>489</v>
      </c>
      <c r="AW48" s="262" t="s">
        <v>489</v>
      </c>
      <c r="AX48" s="428" t="s">
        <v>489</v>
      </c>
      <c r="AY48" s="262" t="s">
        <v>489</v>
      </c>
      <c r="AZ48" s="262" t="s">
        <v>489</v>
      </c>
      <c r="BA48" s="262" t="s">
        <v>489</v>
      </c>
      <c r="BB48" s="262" t="s">
        <v>489</v>
      </c>
      <c r="BC48" s="262" t="s">
        <v>489</v>
      </c>
      <c r="BD48" s="262" t="s">
        <v>489</v>
      </c>
      <c r="BE48" s="262" t="s">
        <v>489</v>
      </c>
      <c r="BF48" s="262" t="s">
        <v>489</v>
      </c>
      <c r="BG48" s="262" t="s">
        <v>489</v>
      </c>
      <c r="BH48" s="262" t="s">
        <v>489</v>
      </c>
      <c r="BI48" s="262" t="s">
        <v>489</v>
      </c>
      <c r="BJ48" s="262" t="s">
        <v>489</v>
      </c>
      <c r="BK48" s="262" t="s">
        <v>489</v>
      </c>
      <c r="BL48" s="262" t="s">
        <v>489</v>
      </c>
      <c r="BM48" s="262" t="s">
        <v>489</v>
      </c>
      <c r="BN48" s="262" t="s">
        <v>489</v>
      </c>
      <c r="BO48" s="262" t="s">
        <v>489</v>
      </c>
      <c r="BP48" s="262" t="s">
        <v>489</v>
      </c>
      <c r="BQ48" s="262" t="s">
        <v>489</v>
      </c>
      <c r="BR48" s="262" t="s">
        <v>489</v>
      </c>
      <c r="BS48" s="262" t="s">
        <v>489</v>
      </c>
      <c r="BT48" s="262" t="s">
        <v>489</v>
      </c>
      <c r="BU48" s="262" t="s">
        <v>489</v>
      </c>
      <c r="BV48" s="262" t="s">
        <v>489</v>
      </c>
      <c r="BW48" s="262" t="s">
        <v>489</v>
      </c>
    </row>
    <row r="49" spans="1:75" s="258" customFormat="1" ht="63" x14ac:dyDescent="0.25">
      <c r="A49" s="254" t="s">
        <v>624</v>
      </c>
      <c r="B49" s="255" t="s">
        <v>625</v>
      </c>
      <c r="C49" s="256" t="s">
        <v>589</v>
      </c>
      <c r="D49" s="257" t="s">
        <v>489</v>
      </c>
      <c r="E49" s="257" t="s">
        <v>489</v>
      </c>
      <c r="F49" s="257" t="s">
        <v>489</v>
      </c>
      <c r="G49" s="257" t="str">
        <f>G50</f>
        <v>нд</v>
      </c>
      <c r="H49" s="257" t="str">
        <f>H50</f>
        <v>нд</v>
      </c>
      <c r="I49" s="257">
        <f t="shared" ref="I49:BT49" si="5">I50</f>
        <v>1.98072296</v>
      </c>
      <c r="J49" s="257" t="s">
        <v>489</v>
      </c>
      <c r="K49" s="257" t="str">
        <f t="shared" si="5"/>
        <v>нд</v>
      </c>
      <c r="L49" s="553">
        <f t="shared" si="5"/>
        <v>1.98072296</v>
      </c>
      <c r="M49" s="279" t="str">
        <f t="shared" si="5"/>
        <v>02.2018</v>
      </c>
      <c r="N49" s="279" t="str">
        <f t="shared" si="5"/>
        <v>нд</v>
      </c>
      <c r="O49" s="279" t="str">
        <f t="shared" si="5"/>
        <v>нд</v>
      </c>
      <c r="P49" s="279" t="str">
        <f t="shared" si="5"/>
        <v>нд</v>
      </c>
      <c r="Q49" s="279" t="str">
        <f t="shared" si="5"/>
        <v>нд</v>
      </c>
      <c r="R49" s="279" t="str">
        <f t="shared" si="5"/>
        <v>нд</v>
      </c>
      <c r="S49" s="279" t="str">
        <f t="shared" si="5"/>
        <v>нд</v>
      </c>
      <c r="T49" s="257">
        <f>T50</f>
        <v>1.98072296</v>
      </c>
      <c r="U49" s="257">
        <f>SUM(O49,X49)</f>
        <v>0</v>
      </c>
      <c r="V49" s="257" t="str">
        <f>V50</f>
        <v>нд</v>
      </c>
      <c r="W49" s="257">
        <f>W50</f>
        <v>0</v>
      </c>
      <c r="X49" s="257">
        <f>X50</f>
        <v>0</v>
      </c>
      <c r="Y49" s="257" t="s">
        <v>489</v>
      </c>
      <c r="Z49" s="257" t="str">
        <f t="shared" ref="Z49:AH49" si="6">Z50</f>
        <v>нд</v>
      </c>
      <c r="AA49" s="257" t="str">
        <f t="shared" si="6"/>
        <v>нд</v>
      </c>
      <c r="AB49" s="257" t="str">
        <f t="shared" si="6"/>
        <v>нд</v>
      </c>
      <c r="AC49" s="257" t="str">
        <f t="shared" si="6"/>
        <v>нд</v>
      </c>
      <c r="AD49" s="257" t="str">
        <f t="shared" si="6"/>
        <v>нд</v>
      </c>
      <c r="AE49" s="257" t="str">
        <f t="shared" si="6"/>
        <v>нд</v>
      </c>
      <c r="AF49" s="257" t="str">
        <f t="shared" si="6"/>
        <v>нд</v>
      </c>
      <c r="AG49" s="257" t="str">
        <f t="shared" si="6"/>
        <v>нд</v>
      </c>
      <c r="AH49" s="257" t="str">
        <f t="shared" si="6"/>
        <v>нд</v>
      </c>
      <c r="AI49" s="257">
        <f t="shared" si="5"/>
        <v>1.98072296</v>
      </c>
      <c r="AJ49" s="257">
        <f t="shared" si="5"/>
        <v>0</v>
      </c>
      <c r="AK49" s="257">
        <f t="shared" si="5"/>
        <v>0</v>
      </c>
      <c r="AL49" s="257">
        <f t="shared" si="5"/>
        <v>1.98072296</v>
      </c>
      <c r="AM49" s="257">
        <f t="shared" si="5"/>
        <v>0</v>
      </c>
      <c r="AN49" s="257">
        <f t="shared" si="5"/>
        <v>0</v>
      </c>
      <c r="AO49" s="257" t="str">
        <f t="shared" si="5"/>
        <v>нд</v>
      </c>
      <c r="AP49" s="257" t="str">
        <f t="shared" si="5"/>
        <v>нд</v>
      </c>
      <c r="AQ49" s="257">
        <f t="shared" si="5"/>
        <v>0</v>
      </c>
      <c r="AR49" s="257" t="str">
        <f t="shared" si="5"/>
        <v>нд</v>
      </c>
      <c r="AS49" s="257">
        <f t="shared" si="5"/>
        <v>0</v>
      </c>
      <c r="AT49" s="257">
        <f t="shared" si="5"/>
        <v>0</v>
      </c>
      <c r="AU49" s="257">
        <f t="shared" si="5"/>
        <v>0</v>
      </c>
      <c r="AV49" s="257">
        <f t="shared" si="5"/>
        <v>0</v>
      </c>
      <c r="AW49" s="257">
        <f t="shared" si="5"/>
        <v>0</v>
      </c>
      <c r="AX49" s="427">
        <f t="shared" si="5"/>
        <v>0</v>
      </c>
      <c r="AY49" s="257">
        <f t="shared" si="5"/>
        <v>0</v>
      </c>
      <c r="AZ49" s="257">
        <f t="shared" si="5"/>
        <v>0</v>
      </c>
      <c r="BA49" s="257">
        <f t="shared" si="5"/>
        <v>0</v>
      </c>
      <c r="BB49" s="257">
        <f t="shared" si="5"/>
        <v>0</v>
      </c>
      <c r="BC49" s="257">
        <f t="shared" si="5"/>
        <v>0</v>
      </c>
      <c r="BD49" s="257">
        <f t="shared" si="5"/>
        <v>0</v>
      </c>
      <c r="BE49" s="257">
        <f t="shared" si="5"/>
        <v>0</v>
      </c>
      <c r="BF49" s="257">
        <f t="shared" si="5"/>
        <v>0</v>
      </c>
      <c r="BG49" s="257">
        <f t="shared" si="5"/>
        <v>0</v>
      </c>
      <c r="BH49" s="257">
        <f t="shared" si="5"/>
        <v>0</v>
      </c>
      <c r="BI49" s="257">
        <f t="shared" si="5"/>
        <v>0</v>
      </c>
      <c r="BJ49" s="257">
        <f t="shared" si="5"/>
        <v>0</v>
      </c>
      <c r="BK49" s="257">
        <f t="shared" si="5"/>
        <v>0</v>
      </c>
      <c r="BL49" s="257">
        <f t="shared" si="5"/>
        <v>0</v>
      </c>
      <c r="BM49" s="257">
        <f t="shared" si="5"/>
        <v>1.98072296</v>
      </c>
      <c r="BN49" s="257">
        <f t="shared" si="5"/>
        <v>0</v>
      </c>
      <c r="BO49" s="257">
        <f t="shared" si="5"/>
        <v>0</v>
      </c>
      <c r="BP49" s="257">
        <f t="shared" si="5"/>
        <v>1.98072296</v>
      </c>
      <c r="BQ49" s="257">
        <f t="shared" si="5"/>
        <v>0</v>
      </c>
      <c r="BR49" s="257">
        <f t="shared" si="5"/>
        <v>0</v>
      </c>
      <c r="BS49" s="257">
        <f t="shared" si="5"/>
        <v>0</v>
      </c>
      <c r="BT49" s="257">
        <f t="shared" si="5"/>
        <v>0</v>
      </c>
      <c r="BU49" s="257">
        <f>BU50</f>
        <v>0</v>
      </c>
      <c r="BV49" s="257">
        <f>BV50</f>
        <v>0</v>
      </c>
      <c r="BW49" s="280" t="s">
        <v>489</v>
      </c>
    </row>
    <row r="50" spans="1:75" s="223" customFormat="1" ht="98.25" customHeight="1" x14ac:dyDescent="0.25">
      <c r="A50" s="281" t="s">
        <v>624</v>
      </c>
      <c r="B50" s="282" t="s">
        <v>626</v>
      </c>
      <c r="C50" s="262" t="s">
        <v>627</v>
      </c>
      <c r="D50" s="262" t="s">
        <v>628</v>
      </c>
      <c r="E50" s="283">
        <v>2018</v>
      </c>
      <c r="F50" s="283">
        <f>E50</f>
        <v>2018</v>
      </c>
      <c r="G50" s="262" t="s">
        <v>489</v>
      </c>
      <c r="H50" s="263" t="s">
        <v>489</v>
      </c>
      <c r="I50" s="262">
        <v>1.98072296</v>
      </c>
      <c r="J50" s="284" t="s">
        <v>629</v>
      </c>
      <c r="K50" s="263" t="s">
        <v>489</v>
      </c>
      <c r="L50" s="555">
        <f>I50</f>
        <v>1.98072296</v>
      </c>
      <c r="M50" s="284" t="s">
        <v>629</v>
      </c>
      <c r="N50" s="283" t="s">
        <v>489</v>
      </c>
      <c r="O50" s="283" t="s">
        <v>489</v>
      </c>
      <c r="P50" s="283" t="s">
        <v>489</v>
      </c>
      <c r="Q50" s="283" t="s">
        <v>489</v>
      </c>
      <c r="R50" s="283" t="s">
        <v>489</v>
      </c>
      <c r="S50" s="283" t="s">
        <v>489</v>
      </c>
      <c r="T50" s="226">
        <f>I50</f>
        <v>1.98072296</v>
      </c>
      <c r="U50" s="263">
        <f>SUM(O50,X50)</f>
        <v>0</v>
      </c>
      <c r="V50" s="263" t="s">
        <v>489</v>
      </c>
      <c r="W50" s="263">
        <v>0</v>
      </c>
      <c r="X50" s="263">
        <v>0</v>
      </c>
      <c r="Y50" s="283" t="s">
        <v>489</v>
      </c>
      <c r="Z50" s="283" t="s">
        <v>489</v>
      </c>
      <c r="AA50" s="283" t="s">
        <v>489</v>
      </c>
      <c r="AB50" s="283" t="s">
        <v>489</v>
      </c>
      <c r="AC50" s="283" t="s">
        <v>489</v>
      </c>
      <c r="AD50" s="283" t="s">
        <v>489</v>
      </c>
      <c r="AE50" s="283" t="s">
        <v>489</v>
      </c>
      <c r="AF50" s="283" t="s">
        <v>489</v>
      </c>
      <c r="AG50" s="283" t="s">
        <v>489</v>
      </c>
      <c r="AH50" s="283" t="s">
        <v>489</v>
      </c>
      <c r="AI50" s="285">
        <f>SUM(AJ50:AM50)</f>
        <v>1.98072296</v>
      </c>
      <c r="AJ50" s="286">
        <v>0</v>
      </c>
      <c r="AK50" s="286">
        <v>0</v>
      </c>
      <c r="AL50" s="263">
        <f>T50</f>
        <v>1.98072296</v>
      </c>
      <c r="AM50" s="286">
        <v>0</v>
      </c>
      <c r="AN50" s="286">
        <f>SUM(AO50:AR50)</f>
        <v>0</v>
      </c>
      <c r="AO50" s="286" t="s">
        <v>489</v>
      </c>
      <c r="AP50" s="286" t="s">
        <v>489</v>
      </c>
      <c r="AQ50" s="263">
        <f>X50</f>
        <v>0</v>
      </c>
      <c r="AR50" s="286" t="s">
        <v>489</v>
      </c>
      <c r="AS50" s="262">
        <f>SUM(AT50:AW50)</f>
        <v>0</v>
      </c>
      <c r="AT50" s="262">
        <v>0</v>
      </c>
      <c r="AU50" s="262">
        <v>0</v>
      </c>
      <c r="AV50" s="262">
        <v>0</v>
      </c>
      <c r="AW50" s="262">
        <v>0</v>
      </c>
      <c r="AX50" s="432">
        <f>SUM(AY50:BB50)</f>
        <v>0</v>
      </c>
      <c r="AY50" s="262">
        <f>AT50</f>
        <v>0</v>
      </c>
      <c r="AZ50" s="262">
        <f>AU50</f>
        <v>0</v>
      </c>
      <c r="BA50" s="262">
        <f>AV50</f>
        <v>0</v>
      </c>
      <c r="BB50" s="262">
        <f>AW50</f>
        <v>0</v>
      </c>
      <c r="BC50" s="262">
        <f>SUM(BD50:BG50)</f>
        <v>0</v>
      </c>
      <c r="BD50" s="262">
        <v>0</v>
      </c>
      <c r="BE50" s="262">
        <v>0</v>
      </c>
      <c r="BF50" s="262">
        <v>0</v>
      </c>
      <c r="BG50" s="262">
        <v>0</v>
      </c>
      <c r="BH50" s="262">
        <f>SUM(BI50:BL50)</f>
        <v>0</v>
      </c>
      <c r="BI50" s="262">
        <v>0</v>
      </c>
      <c r="BJ50" s="262">
        <v>0</v>
      </c>
      <c r="BK50" s="262">
        <v>0</v>
      </c>
      <c r="BL50" s="262">
        <v>0</v>
      </c>
      <c r="BM50" s="287">
        <f>SUM(BN50:BQ50)</f>
        <v>1.98072296</v>
      </c>
      <c r="BN50" s="262">
        <f>SUM(AJ50,AT50,BD50)</f>
        <v>0</v>
      </c>
      <c r="BO50" s="262">
        <f>SUM(AK50,AU50,BE50)</f>
        <v>0</v>
      </c>
      <c r="BP50" s="262">
        <f>SUM(AL50,AV50,BF50)</f>
        <v>1.98072296</v>
      </c>
      <c r="BQ50" s="262">
        <f>SUM(AM50,AW50,BG50)</f>
        <v>0</v>
      </c>
      <c r="BR50" s="287">
        <f>SUM(BS50:BV50)</f>
        <v>0</v>
      </c>
      <c r="BS50" s="262">
        <f>SUM(AO50,AY50,BI50)</f>
        <v>0</v>
      </c>
      <c r="BT50" s="262">
        <f>SUM(AP50,AZ50,BJ50)</f>
        <v>0</v>
      </c>
      <c r="BU50" s="262">
        <f>SUM(AQ50,BA50,BK50)</f>
        <v>0</v>
      </c>
      <c r="BV50" s="262">
        <f>SUM(AR50,BB50,BL50)</f>
        <v>0</v>
      </c>
      <c r="BW50" s="251" t="s">
        <v>630</v>
      </c>
    </row>
    <row r="51" spans="1:75" s="258" customFormat="1" ht="54.75" customHeight="1" x14ac:dyDescent="0.25">
      <c r="A51" s="254" t="s">
        <v>631</v>
      </c>
      <c r="B51" s="255" t="s">
        <v>632</v>
      </c>
      <c r="C51" s="256" t="s">
        <v>589</v>
      </c>
      <c r="D51" s="256">
        <f t="shared" ref="D51:BO51" si="7">SUM(D52,D53)</f>
        <v>0</v>
      </c>
      <c r="E51" s="256">
        <f t="shared" si="7"/>
        <v>0</v>
      </c>
      <c r="F51" s="256">
        <f t="shared" si="7"/>
        <v>0</v>
      </c>
      <c r="G51" s="256">
        <f t="shared" si="7"/>
        <v>0</v>
      </c>
      <c r="H51" s="256">
        <f t="shared" si="7"/>
        <v>0</v>
      </c>
      <c r="I51" s="257">
        <f t="shared" si="7"/>
        <v>58.570050319999993</v>
      </c>
      <c r="J51" s="256" t="s">
        <v>489</v>
      </c>
      <c r="K51" s="256">
        <f t="shared" si="7"/>
        <v>0</v>
      </c>
      <c r="L51" s="553">
        <f t="shared" si="7"/>
        <v>57.964194015254243</v>
      </c>
      <c r="M51" s="279" t="s">
        <v>489</v>
      </c>
      <c r="N51" s="279" t="s">
        <v>489</v>
      </c>
      <c r="O51" s="279" t="s">
        <v>489</v>
      </c>
      <c r="P51" s="279" t="s">
        <v>489</v>
      </c>
      <c r="Q51" s="279" t="s">
        <v>489</v>
      </c>
      <c r="R51" s="279" t="s">
        <v>489</v>
      </c>
      <c r="S51" s="279" t="s">
        <v>489</v>
      </c>
      <c r="T51" s="257">
        <f>SUM(T52,T53)</f>
        <v>58.570050319999993</v>
      </c>
      <c r="U51" s="257">
        <f t="shared" si="7"/>
        <v>43.823143695254238</v>
      </c>
      <c r="V51" s="257">
        <f t="shared" si="7"/>
        <v>0</v>
      </c>
      <c r="W51" s="257">
        <f t="shared" si="7"/>
        <v>44.429000000000002</v>
      </c>
      <c r="X51" s="257">
        <f t="shared" si="7"/>
        <v>43.823143695254238</v>
      </c>
      <c r="Y51" s="279" t="s">
        <v>489</v>
      </c>
      <c r="Z51" s="279" t="s">
        <v>489</v>
      </c>
      <c r="AA51" s="279" t="s">
        <v>489</v>
      </c>
      <c r="AB51" s="279" t="s">
        <v>489</v>
      </c>
      <c r="AC51" s="279" t="s">
        <v>489</v>
      </c>
      <c r="AD51" s="279" t="s">
        <v>489</v>
      </c>
      <c r="AE51" s="279" t="s">
        <v>489</v>
      </c>
      <c r="AF51" s="279" t="s">
        <v>489</v>
      </c>
      <c r="AG51" s="279" t="s">
        <v>489</v>
      </c>
      <c r="AH51" s="279" t="s">
        <v>489</v>
      </c>
      <c r="AI51" s="256">
        <f t="shared" si="7"/>
        <v>14.14105032</v>
      </c>
      <c r="AJ51" s="256">
        <f t="shared" si="7"/>
        <v>0</v>
      </c>
      <c r="AK51" s="256">
        <f t="shared" si="7"/>
        <v>0</v>
      </c>
      <c r="AL51" s="256">
        <f t="shared" si="7"/>
        <v>14.14105032</v>
      </c>
      <c r="AM51" s="256">
        <f t="shared" si="7"/>
        <v>0</v>
      </c>
      <c r="AN51" s="256">
        <f t="shared" si="7"/>
        <v>7.5270315200000004</v>
      </c>
      <c r="AO51" s="256">
        <f t="shared" si="7"/>
        <v>0</v>
      </c>
      <c r="AP51" s="256">
        <f t="shared" si="7"/>
        <v>0</v>
      </c>
      <c r="AQ51" s="256">
        <f t="shared" si="7"/>
        <v>7.5270315200000004</v>
      </c>
      <c r="AR51" s="256">
        <f t="shared" si="7"/>
        <v>0</v>
      </c>
      <c r="AS51" s="256">
        <f t="shared" si="7"/>
        <v>21.968</v>
      </c>
      <c r="AT51" s="256">
        <f t="shared" si="7"/>
        <v>0</v>
      </c>
      <c r="AU51" s="256">
        <f t="shared" si="7"/>
        <v>0</v>
      </c>
      <c r="AV51" s="256">
        <f t="shared" si="7"/>
        <v>21.968</v>
      </c>
      <c r="AW51" s="256">
        <f t="shared" si="7"/>
        <v>0</v>
      </c>
      <c r="AX51" s="433">
        <f t="shared" si="7"/>
        <v>20.981448780000001</v>
      </c>
      <c r="AY51" s="256">
        <f t="shared" si="7"/>
        <v>0</v>
      </c>
      <c r="AZ51" s="256">
        <f t="shared" si="7"/>
        <v>0</v>
      </c>
      <c r="BA51" s="256">
        <f t="shared" si="7"/>
        <v>20.981448780000001</v>
      </c>
      <c r="BB51" s="256">
        <f t="shared" si="7"/>
        <v>0</v>
      </c>
      <c r="BC51" s="257">
        <f t="shared" si="7"/>
        <v>22.460999999999999</v>
      </c>
      <c r="BD51" s="256">
        <f t="shared" si="7"/>
        <v>0</v>
      </c>
      <c r="BE51" s="256">
        <f t="shared" si="7"/>
        <v>0</v>
      </c>
      <c r="BF51" s="256">
        <f t="shared" si="7"/>
        <v>22.460999999999999</v>
      </c>
      <c r="BG51" s="256">
        <f t="shared" si="7"/>
        <v>0</v>
      </c>
      <c r="BH51" s="257">
        <f t="shared" si="7"/>
        <v>22.841694915254234</v>
      </c>
      <c r="BI51" s="256">
        <f t="shared" si="7"/>
        <v>0</v>
      </c>
      <c r="BJ51" s="256">
        <f t="shared" si="7"/>
        <v>0</v>
      </c>
      <c r="BK51" s="256">
        <f t="shared" si="7"/>
        <v>22.841694915254234</v>
      </c>
      <c r="BL51" s="256">
        <f t="shared" si="7"/>
        <v>0</v>
      </c>
      <c r="BM51" s="257">
        <f t="shared" si="7"/>
        <v>58.570050319999993</v>
      </c>
      <c r="BN51" s="256">
        <f t="shared" si="7"/>
        <v>0</v>
      </c>
      <c r="BO51" s="256">
        <f t="shared" si="7"/>
        <v>0</v>
      </c>
      <c r="BP51" s="257">
        <f t="shared" ref="BP51:BV51" si="8">SUM(BP52,BP53)</f>
        <v>58.570050319999993</v>
      </c>
      <c r="BQ51" s="256">
        <f t="shared" si="8"/>
        <v>0</v>
      </c>
      <c r="BR51" s="257">
        <f t="shared" si="8"/>
        <v>51.350175215254239</v>
      </c>
      <c r="BS51" s="256">
        <f t="shared" si="8"/>
        <v>0</v>
      </c>
      <c r="BT51" s="256">
        <f t="shared" si="8"/>
        <v>0</v>
      </c>
      <c r="BU51" s="257">
        <f t="shared" si="8"/>
        <v>51.350175215254239</v>
      </c>
      <c r="BV51" s="256">
        <f t="shared" si="8"/>
        <v>0</v>
      </c>
      <c r="BW51" s="256" t="s">
        <v>489</v>
      </c>
    </row>
    <row r="52" spans="1:75" ht="39" customHeight="1" x14ac:dyDescent="0.25">
      <c r="A52" s="260" t="s">
        <v>633</v>
      </c>
      <c r="B52" s="261" t="s">
        <v>634</v>
      </c>
      <c r="C52" s="262" t="s">
        <v>589</v>
      </c>
      <c r="D52" s="262" t="s">
        <v>489</v>
      </c>
      <c r="E52" s="262" t="s">
        <v>489</v>
      </c>
      <c r="F52" s="262" t="s">
        <v>489</v>
      </c>
      <c r="G52" s="262" t="s">
        <v>489</v>
      </c>
      <c r="H52" s="262" t="s">
        <v>489</v>
      </c>
      <c r="I52" s="262" t="s">
        <v>489</v>
      </c>
      <c r="J52" s="262" t="s">
        <v>489</v>
      </c>
      <c r="K52" s="262" t="s">
        <v>489</v>
      </c>
      <c r="L52" s="554" t="s">
        <v>489</v>
      </c>
      <c r="M52" s="262" t="s">
        <v>489</v>
      </c>
      <c r="N52" s="262" t="s">
        <v>489</v>
      </c>
      <c r="O52" s="262" t="s">
        <v>489</v>
      </c>
      <c r="P52" s="262" t="s">
        <v>489</v>
      </c>
      <c r="Q52" s="262" t="s">
        <v>489</v>
      </c>
      <c r="R52" s="262" t="s">
        <v>489</v>
      </c>
      <c r="S52" s="262" t="s">
        <v>489</v>
      </c>
      <c r="T52" s="262" t="s">
        <v>489</v>
      </c>
      <c r="U52" s="262" t="s">
        <v>489</v>
      </c>
      <c r="V52" s="262" t="s">
        <v>489</v>
      </c>
      <c r="W52" s="262" t="s">
        <v>489</v>
      </c>
      <c r="X52" s="262" t="s">
        <v>489</v>
      </c>
      <c r="Y52" s="262" t="s">
        <v>489</v>
      </c>
      <c r="Z52" s="262" t="s">
        <v>489</v>
      </c>
      <c r="AA52" s="262" t="s">
        <v>489</v>
      </c>
      <c r="AB52" s="262" t="s">
        <v>489</v>
      </c>
      <c r="AC52" s="262" t="s">
        <v>489</v>
      </c>
      <c r="AD52" s="262" t="s">
        <v>489</v>
      </c>
      <c r="AE52" s="262" t="s">
        <v>489</v>
      </c>
      <c r="AF52" s="262" t="s">
        <v>489</v>
      </c>
      <c r="AG52" s="262" t="s">
        <v>489</v>
      </c>
      <c r="AH52" s="262" t="s">
        <v>489</v>
      </c>
      <c r="AI52" s="262" t="s">
        <v>489</v>
      </c>
      <c r="AJ52" s="262" t="s">
        <v>489</v>
      </c>
      <c r="AK52" s="262" t="s">
        <v>489</v>
      </c>
      <c r="AL52" s="262" t="s">
        <v>489</v>
      </c>
      <c r="AM52" s="262" t="s">
        <v>489</v>
      </c>
      <c r="AN52" s="262" t="s">
        <v>489</v>
      </c>
      <c r="AO52" s="262" t="s">
        <v>489</v>
      </c>
      <c r="AP52" s="262" t="s">
        <v>489</v>
      </c>
      <c r="AQ52" s="262" t="s">
        <v>489</v>
      </c>
      <c r="AR52" s="262" t="s">
        <v>489</v>
      </c>
      <c r="AS52" s="262" t="s">
        <v>489</v>
      </c>
      <c r="AT52" s="262" t="s">
        <v>489</v>
      </c>
      <c r="AU52" s="262" t="s">
        <v>489</v>
      </c>
      <c r="AV52" s="262" t="s">
        <v>489</v>
      </c>
      <c r="AW52" s="262" t="s">
        <v>489</v>
      </c>
      <c r="AX52" s="428" t="s">
        <v>489</v>
      </c>
      <c r="AY52" s="262" t="s">
        <v>489</v>
      </c>
      <c r="AZ52" s="262" t="s">
        <v>489</v>
      </c>
      <c r="BA52" s="262" t="s">
        <v>489</v>
      </c>
      <c r="BB52" s="262" t="s">
        <v>489</v>
      </c>
      <c r="BC52" s="262" t="s">
        <v>489</v>
      </c>
      <c r="BD52" s="262" t="s">
        <v>489</v>
      </c>
      <c r="BE52" s="262" t="s">
        <v>489</v>
      </c>
      <c r="BF52" s="262" t="s">
        <v>489</v>
      </c>
      <c r="BG52" s="262" t="s">
        <v>489</v>
      </c>
      <c r="BH52" s="262" t="s">
        <v>489</v>
      </c>
      <c r="BI52" s="262" t="s">
        <v>489</v>
      </c>
      <c r="BJ52" s="262" t="s">
        <v>489</v>
      </c>
      <c r="BK52" s="262" t="s">
        <v>489</v>
      </c>
      <c r="BL52" s="262" t="s">
        <v>489</v>
      </c>
      <c r="BM52" s="262" t="s">
        <v>489</v>
      </c>
      <c r="BN52" s="262" t="s">
        <v>489</v>
      </c>
      <c r="BO52" s="262" t="s">
        <v>489</v>
      </c>
      <c r="BP52" s="262" t="s">
        <v>489</v>
      </c>
      <c r="BQ52" s="262" t="s">
        <v>489</v>
      </c>
      <c r="BR52" s="262" t="s">
        <v>489</v>
      </c>
      <c r="BS52" s="262" t="s">
        <v>489</v>
      </c>
      <c r="BT52" s="262" t="s">
        <v>489</v>
      </c>
      <c r="BU52" s="262" t="s">
        <v>489</v>
      </c>
      <c r="BV52" s="262" t="s">
        <v>489</v>
      </c>
      <c r="BW52" s="262" t="s">
        <v>489</v>
      </c>
    </row>
    <row r="53" spans="1:75" s="292" customFormat="1" ht="59.25" customHeight="1" x14ac:dyDescent="0.25">
      <c r="A53" s="288" t="s">
        <v>635</v>
      </c>
      <c r="B53" s="289" t="s">
        <v>636</v>
      </c>
      <c r="C53" s="290" t="s">
        <v>589</v>
      </c>
      <c r="D53" s="290" t="s">
        <v>489</v>
      </c>
      <c r="E53" s="290" t="s">
        <v>489</v>
      </c>
      <c r="F53" s="290" t="s">
        <v>489</v>
      </c>
      <c r="G53" s="290" t="s">
        <v>489</v>
      </c>
      <c r="H53" s="291">
        <f>SUM(H54:H83)</f>
        <v>0</v>
      </c>
      <c r="I53" s="291">
        <f>SUM(I54:I83)</f>
        <v>58.570050319999993</v>
      </c>
      <c r="J53" s="291" t="s">
        <v>489</v>
      </c>
      <c r="K53" s="291">
        <f>SUM(K54:K83)</f>
        <v>0</v>
      </c>
      <c r="L53" s="553">
        <f>SUM(L54:L83)</f>
        <v>57.964194015254243</v>
      </c>
      <c r="M53" s="291" t="s">
        <v>489</v>
      </c>
      <c r="N53" s="291" t="s">
        <v>489</v>
      </c>
      <c r="O53" s="291" t="s">
        <v>489</v>
      </c>
      <c r="P53" s="291" t="s">
        <v>489</v>
      </c>
      <c r="Q53" s="291" t="s">
        <v>489</v>
      </c>
      <c r="R53" s="291" t="s">
        <v>489</v>
      </c>
      <c r="S53" s="291" t="s">
        <v>489</v>
      </c>
      <c r="T53" s="291">
        <f>SUM(T54:T83)</f>
        <v>58.570050319999993</v>
      </c>
      <c r="U53" s="291">
        <f>SUM(U54:U83)</f>
        <v>43.823143695254238</v>
      </c>
      <c r="V53" s="291">
        <f>SUM(V54:V83)</f>
        <v>0</v>
      </c>
      <c r="W53" s="291">
        <f>SUM(W54:W83)</f>
        <v>44.429000000000002</v>
      </c>
      <c r="X53" s="291">
        <f>SUM(X54:X83)</f>
        <v>43.823143695254238</v>
      </c>
      <c r="Y53" s="291" t="s">
        <v>489</v>
      </c>
      <c r="Z53" s="291" t="s">
        <v>489</v>
      </c>
      <c r="AA53" s="291" t="s">
        <v>489</v>
      </c>
      <c r="AB53" s="291" t="s">
        <v>489</v>
      </c>
      <c r="AC53" s="291" t="s">
        <v>489</v>
      </c>
      <c r="AD53" s="291" t="s">
        <v>489</v>
      </c>
      <c r="AE53" s="291" t="s">
        <v>489</v>
      </c>
      <c r="AF53" s="291" t="s">
        <v>489</v>
      </c>
      <c r="AG53" s="291" t="s">
        <v>489</v>
      </c>
      <c r="AH53" s="291">
        <f t="shared" ref="AH53:BW53" si="9">SUM(AH54:AH83)</f>
        <v>0</v>
      </c>
      <c r="AI53" s="291">
        <f t="shared" si="9"/>
        <v>14.14105032</v>
      </c>
      <c r="AJ53" s="291">
        <f t="shared" si="9"/>
        <v>0</v>
      </c>
      <c r="AK53" s="291">
        <f t="shared" si="9"/>
        <v>0</v>
      </c>
      <c r="AL53" s="291">
        <f t="shared" si="9"/>
        <v>14.14105032</v>
      </c>
      <c r="AM53" s="291">
        <f t="shared" si="9"/>
        <v>0</v>
      </c>
      <c r="AN53" s="291">
        <f t="shared" si="9"/>
        <v>7.5270315200000004</v>
      </c>
      <c r="AO53" s="291">
        <f t="shared" si="9"/>
        <v>0</v>
      </c>
      <c r="AP53" s="291">
        <f t="shared" si="9"/>
        <v>0</v>
      </c>
      <c r="AQ53" s="291">
        <f t="shared" si="9"/>
        <v>7.5270315200000004</v>
      </c>
      <c r="AR53" s="291">
        <f t="shared" si="9"/>
        <v>0</v>
      </c>
      <c r="AS53" s="291">
        <f t="shared" si="9"/>
        <v>21.968</v>
      </c>
      <c r="AT53" s="291">
        <f t="shared" si="9"/>
        <v>0</v>
      </c>
      <c r="AU53" s="291">
        <f t="shared" si="9"/>
        <v>0</v>
      </c>
      <c r="AV53" s="291">
        <f t="shared" si="9"/>
        <v>21.968</v>
      </c>
      <c r="AW53" s="291">
        <f t="shared" si="9"/>
        <v>0</v>
      </c>
      <c r="AX53" s="434">
        <f t="shared" si="9"/>
        <v>20.981448780000001</v>
      </c>
      <c r="AY53" s="291">
        <f t="shared" si="9"/>
        <v>0</v>
      </c>
      <c r="AZ53" s="291">
        <f t="shared" si="9"/>
        <v>0</v>
      </c>
      <c r="BA53" s="291">
        <f t="shared" si="9"/>
        <v>20.981448780000001</v>
      </c>
      <c r="BB53" s="291">
        <f t="shared" si="9"/>
        <v>0</v>
      </c>
      <c r="BC53" s="291">
        <f t="shared" si="9"/>
        <v>22.460999999999999</v>
      </c>
      <c r="BD53" s="291">
        <f t="shared" si="9"/>
        <v>0</v>
      </c>
      <c r="BE53" s="291">
        <f t="shared" si="9"/>
        <v>0</v>
      </c>
      <c r="BF53" s="291">
        <f t="shared" si="9"/>
        <v>22.460999999999999</v>
      </c>
      <c r="BG53" s="291">
        <f t="shared" si="9"/>
        <v>0</v>
      </c>
      <c r="BH53" s="291">
        <f t="shared" si="9"/>
        <v>22.841694915254234</v>
      </c>
      <c r="BI53" s="291">
        <f t="shared" si="9"/>
        <v>0</v>
      </c>
      <c r="BJ53" s="291">
        <f t="shared" si="9"/>
        <v>0</v>
      </c>
      <c r="BK53" s="291">
        <f t="shared" si="9"/>
        <v>22.841694915254234</v>
      </c>
      <c r="BL53" s="291">
        <f t="shared" si="9"/>
        <v>0</v>
      </c>
      <c r="BM53" s="291">
        <f t="shared" si="9"/>
        <v>58.570050319999993</v>
      </c>
      <c r="BN53" s="291">
        <f t="shared" si="9"/>
        <v>0</v>
      </c>
      <c r="BO53" s="291">
        <f t="shared" si="9"/>
        <v>0</v>
      </c>
      <c r="BP53" s="291">
        <f t="shared" si="9"/>
        <v>58.570050319999993</v>
      </c>
      <c r="BQ53" s="291">
        <f t="shared" si="9"/>
        <v>0</v>
      </c>
      <c r="BR53" s="291">
        <f t="shared" si="9"/>
        <v>51.350175215254239</v>
      </c>
      <c r="BS53" s="291">
        <f t="shared" si="9"/>
        <v>0</v>
      </c>
      <c r="BT53" s="291">
        <f t="shared" si="9"/>
        <v>0</v>
      </c>
      <c r="BU53" s="291">
        <f t="shared" si="9"/>
        <v>51.350175215254239</v>
      </c>
      <c r="BV53" s="291">
        <f t="shared" si="9"/>
        <v>0</v>
      </c>
      <c r="BW53" s="291">
        <f t="shared" si="9"/>
        <v>0</v>
      </c>
    </row>
    <row r="54" spans="1:75" s="303" customFormat="1" ht="177" customHeight="1" x14ac:dyDescent="0.25">
      <c r="A54" s="293" t="s">
        <v>635</v>
      </c>
      <c r="B54" s="294" t="s">
        <v>637</v>
      </c>
      <c r="C54" s="295" t="s">
        <v>638</v>
      </c>
      <c r="D54" s="295" t="s">
        <v>628</v>
      </c>
      <c r="E54" s="296">
        <v>2018</v>
      </c>
      <c r="F54" s="296">
        <f t="shared" ref="F54:F81" si="10">E54</f>
        <v>2018</v>
      </c>
      <c r="G54" s="297">
        <v>2018</v>
      </c>
      <c r="H54" s="263" t="s">
        <v>489</v>
      </c>
      <c r="I54" s="298">
        <v>1.47432976</v>
      </c>
      <c r="J54" s="284" t="s">
        <v>629</v>
      </c>
      <c r="K54" s="298" t="s">
        <v>489</v>
      </c>
      <c r="L54" s="556">
        <f t="shared" ref="L54:L59" si="11">I54</f>
        <v>1.47432976</v>
      </c>
      <c r="M54" s="284" t="s">
        <v>629</v>
      </c>
      <c r="N54" s="296" t="s">
        <v>489</v>
      </c>
      <c r="O54" s="296" t="s">
        <v>489</v>
      </c>
      <c r="P54" s="296" t="s">
        <v>489</v>
      </c>
      <c r="Q54" s="296" t="s">
        <v>489</v>
      </c>
      <c r="R54" s="296" t="s">
        <v>489</v>
      </c>
      <c r="S54" s="296" t="s">
        <v>489</v>
      </c>
      <c r="T54" s="226">
        <f>I54</f>
        <v>1.47432976</v>
      </c>
      <c r="U54" s="263">
        <f>SUM(O54,X54)</f>
        <v>0</v>
      </c>
      <c r="V54" s="263" t="s">
        <v>489</v>
      </c>
      <c r="W54" s="263">
        <v>0</v>
      </c>
      <c r="X54" s="263">
        <v>0</v>
      </c>
      <c r="Y54" s="299" t="s">
        <v>489</v>
      </c>
      <c r="Z54" s="299" t="s">
        <v>489</v>
      </c>
      <c r="AA54" s="299" t="s">
        <v>489</v>
      </c>
      <c r="AB54" s="299" t="s">
        <v>489</v>
      </c>
      <c r="AC54" s="299" t="s">
        <v>489</v>
      </c>
      <c r="AD54" s="299" t="s">
        <v>489</v>
      </c>
      <c r="AE54" s="299" t="s">
        <v>489</v>
      </c>
      <c r="AF54" s="299" t="s">
        <v>489</v>
      </c>
      <c r="AG54" s="299" t="s">
        <v>489</v>
      </c>
      <c r="AH54" s="299" t="s">
        <v>489</v>
      </c>
      <c r="AI54" s="285">
        <f t="shared" ref="AI54:AI59" si="12">SUM(AJ54:AM54)</f>
        <v>1.47432976</v>
      </c>
      <c r="AJ54" s="299">
        <v>0</v>
      </c>
      <c r="AK54" s="299">
        <v>0</v>
      </c>
      <c r="AL54" s="263">
        <f>T54</f>
        <v>1.47432976</v>
      </c>
      <c r="AM54" s="299">
        <v>0</v>
      </c>
      <c r="AN54" s="300">
        <f>SUM(AO54:AR54)</f>
        <v>0</v>
      </c>
      <c r="AO54" s="262">
        <v>0</v>
      </c>
      <c r="AP54" s="262">
        <v>0</v>
      </c>
      <c r="AQ54" s="301">
        <v>0</v>
      </c>
      <c r="AR54" s="283">
        <v>0</v>
      </c>
      <c r="AS54" s="285" t="s">
        <v>489</v>
      </c>
      <c r="AT54" s="285" t="s">
        <v>489</v>
      </c>
      <c r="AU54" s="285" t="s">
        <v>489</v>
      </c>
      <c r="AV54" s="285" t="s">
        <v>489</v>
      </c>
      <c r="AW54" s="285" t="s">
        <v>489</v>
      </c>
      <c r="AX54" s="435" t="s">
        <v>489</v>
      </c>
      <c r="AY54" s="285" t="s">
        <v>489</v>
      </c>
      <c r="AZ54" s="285" t="s">
        <v>489</v>
      </c>
      <c r="BA54" s="285" t="s">
        <v>489</v>
      </c>
      <c r="BB54" s="285" t="s">
        <v>489</v>
      </c>
      <c r="BC54" s="285" t="s">
        <v>489</v>
      </c>
      <c r="BD54" s="285" t="s">
        <v>489</v>
      </c>
      <c r="BE54" s="285" t="s">
        <v>489</v>
      </c>
      <c r="BF54" s="285" t="s">
        <v>489</v>
      </c>
      <c r="BG54" s="285" t="s">
        <v>489</v>
      </c>
      <c r="BH54" s="285" t="s">
        <v>489</v>
      </c>
      <c r="BI54" s="285" t="s">
        <v>489</v>
      </c>
      <c r="BJ54" s="285" t="s">
        <v>489</v>
      </c>
      <c r="BK54" s="285" t="s">
        <v>489</v>
      </c>
      <c r="BL54" s="285" t="s">
        <v>489</v>
      </c>
      <c r="BM54" s="300">
        <f>SUM(BN54:BQ54)</f>
        <v>1.47432976</v>
      </c>
      <c r="BN54" s="263">
        <f>SUM(AJ54,AT54,BD54)</f>
        <v>0</v>
      </c>
      <c r="BO54" s="263">
        <f>SUM(AK54,AU54,BE54)</f>
        <v>0</v>
      </c>
      <c r="BP54" s="263">
        <f>SUM(AL54,AV54,BF54)</f>
        <v>1.47432976</v>
      </c>
      <c r="BQ54" s="263">
        <f>SUM(AM54,AW54,BG54)</f>
        <v>0</v>
      </c>
      <c r="BR54" s="300">
        <f>SUM(BS54:BV54)</f>
        <v>0</v>
      </c>
      <c r="BS54" s="263">
        <f>SUM(AO54,AY54,BI54)</f>
        <v>0</v>
      </c>
      <c r="BT54" s="263">
        <f>SUM(AP54,AZ54,BJ54)</f>
        <v>0</v>
      </c>
      <c r="BU54" s="263">
        <f>SUM(AQ54,BA54,BK54)</f>
        <v>0</v>
      </c>
      <c r="BV54" s="263">
        <f>SUM(AR54,BB54,BL54)</f>
        <v>0</v>
      </c>
      <c r="BW54" s="302" t="s">
        <v>630</v>
      </c>
    </row>
    <row r="55" spans="1:75" s="303" customFormat="1" ht="190.5" customHeight="1" x14ac:dyDescent="0.25">
      <c r="A55" s="293" t="s">
        <v>635</v>
      </c>
      <c r="B55" s="294" t="s">
        <v>639</v>
      </c>
      <c r="C55" s="295" t="s">
        <v>640</v>
      </c>
      <c r="D55" s="295" t="s">
        <v>628</v>
      </c>
      <c r="E55" s="296">
        <v>2018</v>
      </c>
      <c r="F55" s="296">
        <f t="shared" si="10"/>
        <v>2018</v>
      </c>
      <c r="G55" s="297">
        <v>2018</v>
      </c>
      <c r="H55" s="263" t="s">
        <v>489</v>
      </c>
      <c r="I55" s="298">
        <v>1.9520610199999999</v>
      </c>
      <c r="J55" s="284" t="s">
        <v>629</v>
      </c>
      <c r="K55" s="298" t="s">
        <v>489</v>
      </c>
      <c r="L55" s="556">
        <f t="shared" si="11"/>
        <v>1.9520610199999999</v>
      </c>
      <c r="M55" s="284" t="s">
        <v>629</v>
      </c>
      <c r="N55" s="296" t="s">
        <v>489</v>
      </c>
      <c r="O55" s="296" t="s">
        <v>489</v>
      </c>
      <c r="P55" s="296" t="s">
        <v>489</v>
      </c>
      <c r="Q55" s="296" t="s">
        <v>489</v>
      </c>
      <c r="R55" s="296" t="s">
        <v>489</v>
      </c>
      <c r="S55" s="296" t="s">
        <v>489</v>
      </c>
      <c r="T55" s="263">
        <f t="shared" ref="T55:T61" si="13">I55</f>
        <v>1.9520610199999999</v>
      </c>
      <c r="U55" s="263">
        <f t="shared" ref="U55:U83" si="14">SUM(O55,X55)</f>
        <v>0</v>
      </c>
      <c r="V55" s="263" t="s">
        <v>489</v>
      </c>
      <c r="W55" s="263">
        <v>0</v>
      </c>
      <c r="X55" s="263">
        <v>0</v>
      </c>
      <c r="Y55" s="299" t="s">
        <v>489</v>
      </c>
      <c r="Z55" s="299" t="s">
        <v>489</v>
      </c>
      <c r="AA55" s="299" t="s">
        <v>489</v>
      </c>
      <c r="AB55" s="299" t="s">
        <v>489</v>
      </c>
      <c r="AC55" s="299" t="s">
        <v>489</v>
      </c>
      <c r="AD55" s="299" t="s">
        <v>489</v>
      </c>
      <c r="AE55" s="299" t="s">
        <v>489</v>
      </c>
      <c r="AF55" s="299" t="s">
        <v>489</v>
      </c>
      <c r="AG55" s="299" t="s">
        <v>489</v>
      </c>
      <c r="AH55" s="299" t="s">
        <v>489</v>
      </c>
      <c r="AI55" s="285">
        <f t="shared" si="12"/>
        <v>1.9520610199999999</v>
      </c>
      <c r="AJ55" s="299">
        <v>0</v>
      </c>
      <c r="AK55" s="299">
        <v>0</v>
      </c>
      <c r="AL55" s="263">
        <f t="shared" ref="AL55:AL61" si="15">T55</f>
        <v>1.9520610199999999</v>
      </c>
      <c r="AM55" s="299">
        <v>0</v>
      </c>
      <c r="AN55" s="300">
        <f t="shared" ref="AN55:AN63" si="16">SUM(AO55:AR55)</f>
        <v>0</v>
      </c>
      <c r="AO55" s="262">
        <v>0</v>
      </c>
      <c r="AP55" s="262">
        <v>0</v>
      </c>
      <c r="AQ55" s="301">
        <v>0</v>
      </c>
      <c r="AR55" s="283">
        <v>0</v>
      </c>
      <c r="AS55" s="285" t="s">
        <v>489</v>
      </c>
      <c r="AT55" s="285" t="s">
        <v>489</v>
      </c>
      <c r="AU55" s="285" t="s">
        <v>489</v>
      </c>
      <c r="AV55" s="285" t="s">
        <v>489</v>
      </c>
      <c r="AW55" s="285" t="s">
        <v>489</v>
      </c>
      <c r="AX55" s="435" t="s">
        <v>489</v>
      </c>
      <c r="AY55" s="285" t="s">
        <v>489</v>
      </c>
      <c r="AZ55" s="285" t="s">
        <v>489</v>
      </c>
      <c r="BA55" s="285" t="s">
        <v>489</v>
      </c>
      <c r="BB55" s="285" t="s">
        <v>489</v>
      </c>
      <c r="BC55" s="285" t="s">
        <v>489</v>
      </c>
      <c r="BD55" s="285" t="s">
        <v>489</v>
      </c>
      <c r="BE55" s="285" t="s">
        <v>489</v>
      </c>
      <c r="BF55" s="285" t="s">
        <v>489</v>
      </c>
      <c r="BG55" s="285" t="s">
        <v>489</v>
      </c>
      <c r="BH55" s="285" t="s">
        <v>489</v>
      </c>
      <c r="BI55" s="285" t="s">
        <v>489</v>
      </c>
      <c r="BJ55" s="285" t="s">
        <v>489</v>
      </c>
      <c r="BK55" s="285" t="s">
        <v>489</v>
      </c>
      <c r="BL55" s="285" t="s">
        <v>489</v>
      </c>
      <c r="BM55" s="300">
        <f t="shared" ref="BM55:BM83" si="17">SUM(BN55:BQ55)</f>
        <v>1.9520610199999999</v>
      </c>
      <c r="BN55" s="263">
        <f t="shared" ref="BN55:BP83" si="18">SUM(AJ55,AT55,BD55)</f>
        <v>0</v>
      </c>
      <c r="BO55" s="263">
        <f t="shared" si="18"/>
        <v>0</v>
      </c>
      <c r="BP55" s="263">
        <f>SUM(AL55,AV55,BF55)</f>
        <v>1.9520610199999999</v>
      </c>
      <c r="BQ55" s="263">
        <f t="shared" ref="BQ55:BQ83" si="19">SUM(AM55,AW55,BG55)</f>
        <v>0</v>
      </c>
      <c r="BR55" s="300">
        <f t="shared" ref="BR55:BR83" si="20">SUM(BS55:BV55)</f>
        <v>0</v>
      </c>
      <c r="BS55" s="263">
        <f t="shared" ref="BS55:BV83" si="21">SUM(AO55,AY55,BI55)</f>
        <v>0</v>
      </c>
      <c r="BT55" s="263">
        <f t="shared" si="21"/>
        <v>0</v>
      </c>
      <c r="BU55" s="263">
        <f t="shared" si="21"/>
        <v>0</v>
      </c>
      <c r="BV55" s="263">
        <f t="shared" si="21"/>
        <v>0</v>
      </c>
      <c r="BW55" s="302" t="s">
        <v>630</v>
      </c>
    </row>
    <row r="56" spans="1:75" s="303" customFormat="1" ht="159" customHeight="1" x14ac:dyDescent="0.25">
      <c r="A56" s="293" t="s">
        <v>635</v>
      </c>
      <c r="B56" s="294" t="s">
        <v>641</v>
      </c>
      <c r="C56" s="295" t="s">
        <v>642</v>
      </c>
      <c r="D56" s="295" t="s">
        <v>628</v>
      </c>
      <c r="E56" s="296">
        <v>2018</v>
      </c>
      <c r="F56" s="296">
        <f t="shared" si="10"/>
        <v>2018</v>
      </c>
      <c r="G56" s="297">
        <v>2018</v>
      </c>
      <c r="H56" s="263" t="s">
        <v>489</v>
      </c>
      <c r="I56" s="298">
        <v>1.62797638</v>
      </c>
      <c r="J56" s="284" t="s">
        <v>629</v>
      </c>
      <c r="K56" s="298" t="s">
        <v>489</v>
      </c>
      <c r="L56" s="556">
        <f t="shared" si="11"/>
        <v>1.62797638</v>
      </c>
      <c r="M56" s="284" t="s">
        <v>629</v>
      </c>
      <c r="N56" s="296" t="s">
        <v>489</v>
      </c>
      <c r="O56" s="296" t="s">
        <v>489</v>
      </c>
      <c r="P56" s="296" t="s">
        <v>489</v>
      </c>
      <c r="Q56" s="296" t="s">
        <v>489</v>
      </c>
      <c r="R56" s="296" t="s">
        <v>489</v>
      </c>
      <c r="S56" s="296" t="s">
        <v>489</v>
      </c>
      <c r="T56" s="226">
        <f t="shared" si="13"/>
        <v>1.62797638</v>
      </c>
      <c r="U56" s="263">
        <f t="shared" si="14"/>
        <v>0</v>
      </c>
      <c r="V56" s="263" t="s">
        <v>489</v>
      </c>
      <c r="W56" s="298">
        <v>0</v>
      </c>
      <c r="X56" s="263">
        <v>0</v>
      </c>
      <c r="Y56" s="299" t="s">
        <v>489</v>
      </c>
      <c r="Z56" s="299" t="s">
        <v>489</v>
      </c>
      <c r="AA56" s="299" t="s">
        <v>489</v>
      </c>
      <c r="AB56" s="299" t="s">
        <v>489</v>
      </c>
      <c r="AC56" s="299" t="s">
        <v>489</v>
      </c>
      <c r="AD56" s="299" t="s">
        <v>489</v>
      </c>
      <c r="AE56" s="299" t="s">
        <v>489</v>
      </c>
      <c r="AF56" s="299" t="s">
        <v>489</v>
      </c>
      <c r="AG56" s="299" t="s">
        <v>489</v>
      </c>
      <c r="AH56" s="299" t="s">
        <v>489</v>
      </c>
      <c r="AI56" s="285">
        <f t="shared" si="12"/>
        <v>1.62797638</v>
      </c>
      <c r="AJ56" s="299">
        <v>0</v>
      </c>
      <c r="AK56" s="299">
        <v>0</v>
      </c>
      <c r="AL56" s="263">
        <f t="shared" si="15"/>
        <v>1.62797638</v>
      </c>
      <c r="AM56" s="299">
        <v>0</v>
      </c>
      <c r="AN56" s="300">
        <f t="shared" si="16"/>
        <v>0.27034743999999999</v>
      </c>
      <c r="AO56" s="262">
        <v>0</v>
      </c>
      <c r="AP56" s="262">
        <v>0</v>
      </c>
      <c r="AQ56" s="304">
        <v>0.27034743999999999</v>
      </c>
      <c r="AR56" s="283">
        <v>0</v>
      </c>
      <c r="AS56" s="285" t="s">
        <v>489</v>
      </c>
      <c r="AT56" s="285" t="s">
        <v>489</v>
      </c>
      <c r="AU56" s="285" t="s">
        <v>489</v>
      </c>
      <c r="AV56" s="285" t="s">
        <v>489</v>
      </c>
      <c r="AW56" s="285" t="s">
        <v>489</v>
      </c>
      <c r="AX56" s="435" t="s">
        <v>489</v>
      </c>
      <c r="AY56" s="285" t="s">
        <v>489</v>
      </c>
      <c r="AZ56" s="285" t="s">
        <v>489</v>
      </c>
      <c r="BA56" s="285" t="s">
        <v>489</v>
      </c>
      <c r="BB56" s="285" t="s">
        <v>489</v>
      </c>
      <c r="BC56" s="285" t="s">
        <v>489</v>
      </c>
      <c r="BD56" s="285" t="s">
        <v>489</v>
      </c>
      <c r="BE56" s="285" t="s">
        <v>489</v>
      </c>
      <c r="BF56" s="285" t="s">
        <v>489</v>
      </c>
      <c r="BG56" s="285" t="s">
        <v>489</v>
      </c>
      <c r="BH56" s="285" t="s">
        <v>489</v>
      </c>
      <c r="BI56" s="285" t="s">
        <v>489</v>
      </c>
      <c r="BJ56" s="285" t="s">
        <v>489</v>
      </c>
      <c r="BK56" s="285" t="s">
        <v>489</v>
      </c>
      <c r="BL56" s="285" t="s">
        <v>489</v>
      </c>
      <c r="BM56" s="300">
        <f t="shared" si="17"/>
        <v>1.62797638</v>
      </c>
      <c r="BN56" s="263">
        <f t="shared" si="18"/>
        <v>0</v>
      </c>
      <c r="BO56" s="263">
        <f t="shared" si="18"/>
        <v>0</v>
      </c>
      <c r="BP56" s="263">
        <f t="shared" si="18"/>
        <v>1.62797638</v>
      </c>
      <c r="BQ56" s="263">
        <f t="shared" si="19"/>
        <v>0</v>
      </c>
      <c r="BR56" s="300">
        <f t="shared" si="20"/>
        <v>0.27034743999999999</v>
      </c>
      <c r="BS56" s="263">
        <f t="shared" si="21"/>
        <v>0</v>
      </c>
      <c r="BT56" s="263">
        <f t="shared" si="21"/>
        <v>0</v>
      </c>
      <c r="BU56" s="263">
        <f t="shared" si="21"/>
        <v>0.27034743999999999</v>
      </c>
      <c r="BV56" s="263">
        <f t="shared" si="21"/>
        <v>0</v>
      </c>
      <c r="BW56" s="302" t="s">
        <v>630</v>
      </c>
    </row>
    <row r="57" spans="1:75" ht="99" customHeight="1" x14ac:dyDescent="0.25">
      <c r="A57" s="260" t="s">
        <v>635</v>
      </c>
      <c r="B57" s="261" t="s">
        <v>643</v>
      </c>
      <c r="C57" s="295" t="s">
        <v>644</v>
      </c>
      <c r="D57" s="262" t="s">
        <v>628</v>
      </c>
      <c r="E57" s="283">
        <v>2018</v>
      </c>
      <c r="F57" s="283">
        <f t="shared" si="10"/>
        <v>2018</v>
      </c>
      <c r="G57" s="297">
        <v>2018</v>
      </c>
      <c r="H57" s="263" t="s">
        <v>489</v>
      </c>
      <c r="I57" s="298">
        <v>4.1032977800000001</v>
      </c>
      <c r="J57" s="284" t="s">
        <v>629</v>
      </c>
      <c r="K57" s="298" t="s">
        <v>489</v>
      </c>
      <c r="L57" s="556">
        <f t="shared" si="11"/>
        <v>4.1032977800000001</v>
      </c>
      <c r="M57" s="284" t="s">
        <v>629</v>
      </c>
      <c r="N57" s="296" t="s">
        <v>489</v>
      </c>
      <c r="O57" s="296" t="s">
        <v>489</v>
      </c>
      <c r="P57" s="296" t="s">
        <v>489</v>
      </c>
      <c r="Q57" s="296" t="s">
        <v>489</v>
      </c>
      <c r="R57" s="296" t="s">
        <v>489</v>
      </c>
      <c r="S57" s="296" t="s">
        <v>489</v>
      </c>
      <c r="T57" s="263">
        <f t="shared" si="13"/>
        <v>4.1032977800000001</v>
      </c>
      <c r="U57" s="263">
        <f t="shared" si="14"/>
        <v>0</v>
      </c>
      <c r="V57" s="263" t="s">
        <v>489</v>
      </c>
      <c r="W57" s="298">
        <v>0</v>
      </c>
      <c r="X57" s="263">
        <v>0</v>
      </c>
      <c r="Y57" s="299" t="s">
        <v>489</v>
      </c>
      <c r="Z57" s="299" t="s">
        <v>489</v>
      </c>
      <c r="AA57" s="299" t="s">
        <v>489</v>
      </c>
      <c r="AB57" s="299" t="s">
        <v>489</v>
      </c>
      <c r="AC57" s="299" t="s">
        <v>489</v>
      </c>
      <c r="AD57" s="299" t="s">
        <v>489</v>
      </c>
      <c r="AE57" s="299" t="s">
        <v>489</v>
      </c>
      <c r="AF57" s="299" t="s">
        <v>489</v>
      </c>
      <c r="AG57" s="299" t="s">
        <v>489</v>
      </c>
      <c r="AH57" s="299" t="s">
        <v>489</v>
      </c>
      <c r="AI57" s="285">
        <f t="shared" si="12"/>
        <v>4.1032977800000001</v>
      </c>
      <c r="AJ57" s="305">
        <v>0</v>
      </c>
      <c r="AK57" s="305">
        <v>0</v>
      </c>
      <c r="AL57" s="263">
        <f t="shared" si="15"/>
        <v>4.1032977800000001</v>
      </c>
      <c r="AM57" s="299">
        <v>0</v>
      </c>
      <c r="AN57" s="300">
        <f t="shared" si="16"/>
        <v>3.7496476599999999</v>
      </c>
      <c r="AO57" s="262">
        <v>0</v>
      </c>
      <c r="AP57" s="262">
        <v>0</v>
      </c>
      <c r="AQ57" s="304">
        <v>3.7496476599999999</v>
      </c>
      <c r="AR57" s="283">
        <v>0</v>
      </c>
      <c r="AS57" s="285" t="s">
        <v>489</v>
      </c>
      <c r="AT57" s="285" t="s">
        <v>489</v>
      </c>
      <c r="AU57" s="285" t="s">
        <v>489</v>
      </c>
      <c r="AV57" s="285" t="s">
        <v>489</v>
      </c>
      <c r="AW57" s="285" t="s">
        <v>489</v>
      </c>
      <c r="AX57" s="435" t="s">
        <v>489</v>
      </c>
      <c r="AY57" s="285" t="s">
        <v>489</v>
      </c>
      <c r="AZ57" s="285" t="s">
        <v>489</v>
      </c>
      <c r="BA57" s="285" t="s">
        <v>489</v>
      </c>
      <c r="BB57" s="285" t="s">
        <v>489</v>
      </c>
      <c r="BC57" s="285" t="s">
        <v>489</v>
      </c>
      <c r="BD57" s="285" t="s">
        <v>489</v>
      </c>
      <c r="BE57" s="285" t="s">
        <v>489</v>
      </c>
      <c r="BF57" s="285" t="s">
        <v>489</v>
      </c>
      <c r="BG57" s="285" t="s">
        <v>489</v>
      </c>
      <c r="BH57" s="285" t="s">
        <v>489</v>
      </c>
      <c r="BI57" s="285" t="s">
        <v>489</v>
      </c>
      <c r="BJ57" s="285" t="s">
        <v>489</v>
      </c>
      <c r="BK57" s="285" t="s">
        <v>489</v>
      </c>
      <c r="BL57" s="285" t="s">
        <v>489</v>
      </c>
      <c r="BM57" s="300">
        <f t="shared" si="17"/>
        <v>4.1032977800000001</v>
      </c>
      <c r="BN57" s="263">
        <f t="shared" si="18"/>
        <v>0</v>
      </c>
      <c r="BO57" s="263">
        <f t="shared" si="18"/>
        <v>0</v>
      </c>
      <c r="BP57" s="263">
        <f t="shared" si="18"/>
        <v>4.1032977800000001</v>
      </c>
      <c r="BQ57" s="263">
        <f t="shared" si="19"/>
        <v>0</v>
      </c>
      <c r="BR57" s="300">
        <f t="shared" si="20"/>
        <v>3.7496476599999999</v>
      </c>
      <c r="BS57" s="263">
        <f t="shared" si="21"/>
        <v>0</v>
      </c>
      <c r="BT57" s="263">
        <f t="shared" si="21"/>
        <v>0</v>
      </c>
      <c r="BU57" s="263">
        <f t="shared" si="21"/>
        <v>3.7496476599999999</v>
      </c>
      <c r="BV57" s="263">
        <f t="shared" si="21"/>
        <v>0</v>
      </c>
      <c r="BW57" s="302" t="s">
        <v>630</v>
      </c>
    </row>
    <row r="58" spans="1:75" s="223" customFormat="1" ht="111" customHeight="1" x14ac:dyDescent="0.25">
      <c r="A58" s="281" t="s">
        <v>635</v>
      </c>
      <c r="B58" s="282" t="s">
        <v>645</v>
      </c>
      <c r="C58" s="295" t="s">
        <v>646</v>
      </c>
      <c r="D58" s="262" t="s">
        <v>628</v>
      </c>
      <c r="E58" s="283">
        <v>2018</v>
      </c>
      <c r="F58" s="283">
        <f t="shared" si="10"/>
        <v>2018</v>
      </c>
      <c r="G58" s="297">
        <v>2018</v>
      </c>
      <c r="H58" s="263" t="s">
        <v>489</v>
      </c>
      <c r="I58" s="298">
        <v>0</v>
      </c>
      <c r="J58" s="284" t="s">
        <v>489</v>
      </c>
      <c r="K58" s="298" t="s">
        <v>489</v>
      </c>
      <c r="L58" s="556">
        <f t="shared" si="11"/>
        <v>0</v>
      </c>
      <c r="M58" s="284" t="s">
        <v>489</v>
      </c>
      <c r="N58" s="296" t="s">
        <v>489</v>
      </c>
      <c r="O58" s="296" t="s">
        <v>489</v>
      </c>
      <c r="P58" s="296" t="s">
        <v>489</v>
      </c>
      <c r="Q58" s="296" t="s">
        <v>489</v>
      </c>
      <c r="R58" s="296" t="s">
        <v>489</v>
      </c>
      <c r="S58" s="296" t="s">
        <v>489</v>
      </c>
      <c r="T58" s="226">
        <f t="shared" si="13"/>
        <v>0</v>
      </c>
      <c r="U58" s="263">
        <f t="shared" si="14"/>
        <v>0</v>
      </c>
      <c r="V58" s="263" t="s">
        <v>489</v>
      </c>
      <c r="W58" s="298">
        <v>0</v>
      </c>
      <c r="X58" s="263">
        <f>L58</f>
        <v>0</v>
      </c>
      <c r="Y58" s="299" t="s">
        <v>489</v>
      </c>
      <c r="Z58" s="299" t="s">
        <v>489</v>
      </c>
      <c r="AA58" s="299" t="s">
        <v>489</v>
      </c>
      <c r="AB58" s="299" t="s">
        <v>489</v>
      </c>
      <c r="AC58" s="299" t="s">
        <v>489</v>
      </c>
      <c r="AD58" s="299" t="s">
        <v>489</v>
      </c>
      <c r="AE58" s="299" t="s">
        <v>489</v>
      </c>
      <c r="AF58" s="299" t="s">
        <v>489</v>
      </c>
      <c r="AG58" s="299" t="s">
        <v>489</v>
      </c>
      <c r="AH58" s="299" t="s">
        <v>489</v>
      </c>
      <c r="AI58" s="285">
        <f t="shared" si="12"/>
        <v>0</v>
      </c>
      <c r="AJ58" s="305">
        <v>0</v>
      </c>
      <c r="AK58" s="305">
        <v>0</v>
      </c>
      <c r="AL58" s="263">
        <f t="shared" si="15"/>
        <v>0</v>
      </c>
      <c r="AM58" s="299">
        <v>0</v>
      </c>
      <c r="AN58" s="300">
        <f t="shared" si="16"/>
        <v>0</v>
      </c>
      <c r="AO58" s="262">
        <v>0</v>
      </c>
      <c r="AP58" s="262">
        <v>0</v>
      </c>
      <c r="AQ58" s="301">
        <v>0</v>
      </c>
      <c r="AR58" s="283">
        <v>0</v>
      </c>
      <c r="AS58" s="285" t="s">
        <v>489</v>
      </c>
      <c r="AT58" s="285" t="s">
        <v>489</v>
      </c>
      <c r="AU58" s="285" t="s">
        <v>489</v>
      </c>
      <c r="AV58" s="285" t="s">
        <v>489</v>
      </c>
      <c r="AW58" s="285" t="s">
        <v>489</v>
      </c>
      <c r="AX58" s="435" t="s">
        <v>489</v>
      </c>
      <c r="AY58" s="285" t="s">
        <v>489</v>
      </c>
      <c r="AZ58" s="285" t="s">
        <v>489</v>
      </c>
      <c r="BA58" s="285" t="s">
        <v>489</v>
      </c>
      <c r="BB58" s="285" t="s">
        <v>489</v>
      </c>
      <c r="BC58" s="285" t="s">
        <v>489</v>
      </c>
      <c r="BD58" s="285" t="s">
        <v>489</v>
      </c>
      <c r="BE58" s="285" t="s">
        <v>489</v>
      </c>
      <c r="BF58" s="285" t="s">
        <v>489</v>
      </c>
      <c r="BG58" s="285" t="s">
        <v>489</v>
      </c>
      <c r="BH58" s="285" t="s">
        <v>489</v>
      </c>
      <c r="BI58" s="285" t="s">
        <v>489</v>
      </c>
      <c r="BJ58" s="285" t="s">
        <v>489</v>
      </c>
      <c r="BK58" s="285" t="s">
        <v>489</v>
      </c>
      <c r="BL58" s="285" t="s">
        <v>489</v>
      </c>
      <c r="BM58" s="300">
        <f t="shared" si="17"/>
        <v>0</v>
      </c>
      <c r="BN58" s="263">
        <f t="shared" si="18"/>
        <v>0</v>
      </c>
      <c r="BO58" s="263">
        <f t="shared" si="18"/>
        <v>0</v>
      </c>
      <c r="BP58" s="263">
        <f t="shared" si="18"/>
        <v>0</v>
      </c>
      <c r="BQ58" s="263">
        <f t="shared" si="19"/>
        <v>0</v>
      </c>
      <c r="BR58" s="300">
        <f t="shared" si="20"/>
        <v>0</v>
      </c>
      <c r="BS58" s="263">
        <f t="shared" si="21"/>
        <v>0</v>
      </c>
      <c r="BT58" s="263">
        <f t="shared" si="21"/>
        <v>0</v>
      </c>
      <c r="BU58" s="263">
        <f t="shared" si="21"/>
        <v>0</v>
      </c>
      <c r="BV58" s="263">
        <f t="shared" si="21"/>
        <v>0</v>
      </c>
      <c r="BW58" s="306" t="s">
        <v>647</v>
      </c>
    </row>
    <row r="59" spans="1:75" s="303" customFormat="1" ht="210" x14ac:dyDescent="0.25">
      <c r="A59" s="293" t="s">
        <v>635</v>
      </c>
      <c r="B59" s="294" t="s">
        <v>648</v>
      </c>
      <c r="C59" s="295" t="s">
        <v>649</v>
      </c>
      <c r="D59" s="295" t="s">
        <v>628</v>
      </c>
      <c r="E59" s="296">
        <v>2018</v>
      </c>
      <c r="F59" s="296">
        <f t="shared" si="10"/>
        <v>2018</v>
      </c>
      <c r="G59" s="297">
        <v>2018</v>
      </c>
      <c r="H59" s="263" t="s">
        <v>489</v>
      </c>
      <c r="I59" s="298">
        <v>1.2544674</v>
      </c>
      <c r="J59" s="284" t="s">
        <v>629</v>
      </c>
      <c r="K59" s="298" t="s">
        <v>489</v>
      </c>
      <c r="L59" s="556">
        <f t="shared" si="11"/>
        <v>1.2544674</v>
      </c>
      <c r="M59" s="284" t="s">
        <v>629</v>
      </c>
      <c r="N59" s="296" t="s">
        <v>489</v>
      </c>
      <c r="O59" s="296" t="s">
        <v>489</v>
      </c>
      <c r="P59" s="296" t="s">
        <v>489</v>
      </c>
      <c r="Q59" s="296" t="s">
        <v>489</v>
      </c>
      <c r="R59" s="296" t="s">
        <v>489</v>
      </c>
      <c r="S59" s="296" t="s">
        <v>489</v>
      </c>
      <c r="T59" s="263">
        <f t="shared" si="13"/>
        <v>1.2544674</v>
      </c>
      <c r="U59" s="263">
        <f t="shared" si="14"/>
        <v>0</v>
      </c>
      <c r="V59" s="263" t="s">
        <v>489</v>
      </c>
      <c r="W59" s="298">
        <v>0</v>
      </c>
      <c r="X59" s="263">
        <v>0</v>
      </c>
      <c r="Y59" s="299" t="s">
        <v>489</v>
      </c>
      <c r="Z59" s="299" t="s">
        <v>489</v>
      </c>
      <c r="AA59" s="299" t="s">
        <v>489</v>
      </c>
      <c r="AB59" s="299" t="s">
        <v>489</v>
      </c>
      <c r="AC59" s="299" t="s">
        <v>489</v>
      </c>
      <c r="AD59" s="299" t="s">
        <v>489</v>
      </c>
      <c r="AE59" s="299" t="s">
        <v>489</v>
      </c>
      <c r="AF59" s="299" t="s">
        <v>489</v>
      </c>
      <c r="AG59" s="299" t="s">
        <v>489</v>
      </c>
      <c r="AH59" s="299" t="s">
        <v>489</v>
      </c>
      <c r="AI59" s="285">
        <f t="shared" si="12"/>
        <v>1.2544674</v>
      </c>
      <c r="AJ59" s="299">
        <v>0</v>
      </c>
      <c r="AK59" s="299">
        <v>0</v>
      </c>
      <c r="AL59" s="263">
        <f t="shared" si="15"/>
        <v>1.2544674</v>
      </c>
      <c r="AM59" s="299">
        <v>0</v>
      </c>
      <c r="AN59" s="300">
        <f t="shared" si="16"/>
        <v>0</v>
      </c>
      <c r="AO59" s="262">
        <v>0</v>
      </c>
      <c r="AP59" s="262">
        <v>0</v>
      </c>
      <c r="AQ59" s="301">
        <v>0</v>
      </c>
      <c r="AR59" s="283">
        <v>0</v>
      </c>
      <c r="AS59" s="285" t="s">
        <v>489</v>
      </c>
      <c r="AT59" s="285" t="s">
        <v>489</v>
      </c>
      <c r="AU59" s="285" t="s">
        <v>489</v>
      </c>
      <c r="AV59" s="285" t="s">
        <v>489</v>
      </c>
      <c r="AW59" s="285" t="s">
        <v>489</v>
      </c>
      <c r="AX59" s="435" t="s">
        <v>489</v>
      </c>
      <c r="AY59" s="285" t="s">
        <v>489</v>
      </c>
      <c r="AZ59" s="285" t="s">
        <v>489</v>
      </c>
      <c r="BA59" s="285" t="s">
        <v>489</v>
      </c>
      <c r="BB59" s="285" t="s">
        <v>489</v>
      </c>
      <c r="BC59" s="285" t="s">
        <v>489</v>
      </c>
      <c r="BD59" s="285" t="s">
        <v>489</v>
      </c>
      <c r="BE59" s="285" t="s">
        <v>489</v>
      </c>
      <c r="BF59" s="285" t="s">
        <v>489</v>
      </c>
      <c r="BG59" s="285" t="s">
        <v>489</v>
      </c>
      <c r="BH59" s="285" t="s">
        <v>489</v>
      </c>
      <c r="BI59" s="285" t="s">
        <v>489</v>
      </c>
      <c r="BJ59" s="285" t="s">
        <v>489</v>
      </c>
      <c r="BK59" s="285" t="s">
        <v>489</v>
      </c>
      <c r="BL59" s="285" t="s">
        <v>489</v>
      </c>
      <c r="BM59" s="300">
        <f t="shared" si="17"/>
        <v>1.2544674</v>
      </c>
      <c r="BN59" s="263">
        <f t="shared" si="18"/>
        <v>0</v>
      </c>
      <c r="BO59" s="263">
        <f t="shared" si="18"/>
        <v>0</v>
      </c>
      <c r="BP59" s="263">
        <f t="shared" si="18"/>
        <v>1.2544674</v>
      </c>
      <c r="BQ59" s="263">
        <f t="shared" si="19"/>
        <v>0</v>
      </c>
      <c r="BR59" s="300">
        <f t="shared" si="20"/>
        <v>0</v>
      </c>
      <c r="BS59" s="263">
        <f t="shared" si="21"/>
        <v>0</v>
      </c>
      <c r="BT59" s="263">
        <f t="shared" si="21"/>
        <v>0</v>
      </c>
      <c r="BU59" s="263">
        <f t="shared" si="21"/>
        <v>0</v>
      </c>
      <c r="BV59" s="263">
        <f t="shared" si="21"/>
        <v>0</v>
      </c>
      <c r="BW59" s="302" t="s">
        <v>630</v>
      </c>
    </row>
    <row r="60" spans="1:75" s="324" customFormat="1" ht="94.5" customHeight="1" x14ac:dyDescent="0.25">
      <c r="A60" s="307" t="s">
        <v>635</v>
      </c>
      <c r="B60" s="308" t="s">
        <v>650</v>
      </c>
      <c r="C60" s="309" t="s">
        <v>651</v>
      </c>
      <c r="D60" s="310"/>
      <c r="E60" s="311">
        <v>2018</v>
      </c>
      <c r="F60" s="311">
        <f t="shared" si="10"/>
        <v>2018</v>
      </c>
      <c r="G60" s="312">
        <v>2018</v>
      </c>
      <c r="H60" s="313" t="s">
        <v>489</v>
      </c>
      <c r="I60" s="314">
        <v>0</v>
      </c>
      <c r="J60" s="315" t="s">
        <v>489</v>
      </c>
      <c r="K60" s="314" t="s">
        <v>489</v>
      </c>
      <c r="L60" s="556" t="s">
        <v>489</v>
      </c>
      <c r="M60" s="315" t="s">
        <v>489</v>
      </c>
      <c r="N60" s="316" t="s">
        <v>489</v>
      </c>
      <c r="O60" s="316" t="s">
        <v>489</v>
      </c>
      <c r="P60" s="316" t="s">
        <v>489</v>
      </c>
      <c r="Q60" s="316" t="s">
        <v>489</v>
      </c>
      <c r="R60" s="316" t="s">
        <v>489</v>
      </c>
      <c r="S60" s="316" t="s">
        <v>489</v>
      </c>
      <c r="T60" s="313">
        <f t="shared" si="13"/>
        <v>0</v>
      </c>
      <c r="U60" s="313">
        <f t="shared" si="14"/>
        <v>0</v>
      </c>
      <c r="V60" s="313" t="s">
        <v>489</v>
      </c>
      <c r="W60" s="314">
        <v>0</v>
      </c>
      <c r="X60" s="313" t="str">
        <f>L60</f>
        <v>нд</v>
      </c>
      <c r="Y60" s="317" t="s">
        <v>489</v>
      </c>
      <c r="Z60" s="317" t="s">
        <v>489</v>
      </c>
      <c r="AA60" s="317" t="s">
        <v>489</v>
      </c>
      <c r="AB60" s="317" t="s">
        <v>489</v>
      </c>
      <c r="AC60" s="317" t="s">
        <v>489</v>
      </c>
      <c r="AD60" s="317" t="s">
        <v>489</v>
      </c>
      <c r="AE60" s="317" t="s">
        <v>489</v>
      </c>
      <c r="AF60" s="317" t="s">
        <v>489</v>
      </c>
      <c r="AG60" s="317" t="s">
        <v>489</v>
      </c>
      <c r="AH60" s="317" t="s">
        <v>489</v>
      </c>
      <c r="AI60" s="318">
        <f>SUM(AJ60:AL60)</f>
        <v>0</v>
      </c>
      <c r="AJ60" s="317">
        <v>0</v>
      </c>
      <c r="AK60" s="317">
        <v>0</v>
      </c>
      <c r="AL60" s="319">
        <f t="shared" si="15"/>
        <v>0</v>
      </c>
      <c r="AM60" s="317">
        <v>0</v>
      </c>
      <c r="AN60" s="320">
        <f t="shared" si="16"/>
        <v>0</v>
      </c>
      <c r="AO60" s="310">
        <v>0</v>
      </c>
      <c r="AP60" s="310">
        <v>0</v>
      </c>
      <c r="AQ60" s="321">
        <v>0</v>
      </c>
      <c r="AR60" s="311">
        <v>0</v>
      </c>
      <c r="AS60" s="322" t="s">
        <v>489</v>
      </c>
      <c r="AT60" s="322" t="s">
        <v>489</v>
      </c>
      <c r="AU60" s="322" t="s">
        <v>489</v>
      </c>
      <c r="AV60" s="322" t="s">
        <v>489</v>
      </c>
      <c r="AW60" s="322" t="s">
        <v>489</v>
      </c>
      <c r="AX60" s="436" t="s">
        <v>489</v>
      </c>
      <c r="AY60" s="322" t="s">
        <v>489</v>
      </c>
      <c r="AZ60" s="322" t="s">
        <v>489</v>
      </c>
      <c r="BA60" s="322" t="s">
        <v>489</v>
      </c>
      <c r="BB60" s="322" t="s">
        <v>489</v>
      </c>
      <c r="BC60" s="322" t="s">
        <v>489</v>
      </c>
      <c r="BD60" s="322" t="s">
        <v>489</v>
      </c>
      <c r="BE60" s="322" t="s">
        <v>489</v>
      </c>
      <c r="BF60" s="322" t="s">
        <v>489</v>
      </c>
      <c r="BG60" s="322" t="s">
        <v>489</v>
      </c>
      <c r="BH60" s="322" t="s">
        <v>489</v>
      </c>
      <c r="BI60" s="322" t="s">
        <v>489</v>
      </c>
      <c r="BJ60" s="322" t="s">
        <v>489</v>
      </c>
      <c r="BK60" s="322" t="s">
        <v>489</v>
      </c>
      <c r="BL60" s="322" t="s">
        <v>489</v>
      </c>
      <c r="BM60" s="320">
        <f t="shared" si="17"/>
        <v>0</v>
      </c>
      <c r="BN60" s="313">
        <f t="shared" si="18"/>
        <v>0</v>
      </c>
      <c r="BO60" s="313">
        <f t="shared" si="18"/>
        <v>0</v>
      </c>
      <c r="BP60" s="313">
        <f t="shared" si="18"/>
        <v>0</v>
      </c>
      <c r="BQ60" s="313">
        <f t="shared" si="19"/>
        <v>0</v>
      </c>
      <c r="BR60" s="320">
        <f t="shared" si="20"/>
        <v>0</v>
      </c>
      <c r="BS60" s="313">
        <f t="shared" si="21"/>
        <v>0</v>
      </c>
      <c r="BT60" s="313">
        <f t="shared" si="21"/>
        <v>0</v>
      </c>
      <c r="BU60" s="313">
        <f t="shared" si="21"/>
        <v>0</v>
      </c>
      <c r="BV60" s="313">
        <f t="shared" si="21"/>
        <v>0</v>
      </c>
      <c r="BW60" s="323" t="s">
        <v>652</v>
      </c>
    </row>
    <row r="61" spans="1:75" s="223" customFormat="1" ht="201" customHeight="1" x14ac:dyDescent="0.25">
      <c r="A61" s="281" t="s">
        <v>653</v>
      </c>
      <c r="B61" s="282" t="s">
        <v>654</v>
      </c>
      <c r="C61" s="262" t="s">
        <v>655</v>
      </c>
      <c r="D61" s="295" t="s">
        <v>628</v>
      </c>
      <c r="E61" s="283">
        <v>2018</v>
      </c>
      <c r="F61" s="283" t="s">
        <v>489</v>
      </c>
      <c r="G61" s="297">
        <v>2018</v>
      </c>
      <c r="H61" s="263" t="s">
        <v>489</v>
      </c>
      <c r="I61" s="263">
        <v>3.7289179799999999</v>
      </c>
      <c r="J61" s="284" t="s">
        <v>629</v>
      </c>
      <c r="K61" s="298" t="s">
        <v>489</v>
      </c>
      <c r="L61" s="556">
        <f>I61</f>
        <v>3.7289179799999999</v>
      </c>
      <c r="M61" s="284" t="s">
        <v>629</v>
      </c>
      <c r="N61" s="262">
        <v>0</v>
      </c>
      <c r="O61" s="262" t="s">
        <v>489</v>
      </c>
      <c r="P61" s="262" t="s">
        <v>489</v>
      </c>
      <c r="Q61" s="262" t="s">
        <v>489</v>
      </c>
      <c r="R61" s="262" t="s">
        <v>489</v>
      </c>
      <c r="S61" s="262" t="s">
        <v>489</v>
      </c>
      <c r="T61" s="226">
        <f t="shared" si="13"/>
        <v>3.7289179799999999</v>
      </c>
      <c r="U61" s="263">
        <f t="shared" si="14"/>
        <v>0</v>
      </c>
      <c r="V61" s="263" t="s">
        <v>489</v>
      </c>
      <c r="W61" s="298">
        <f>'[1]3 2018-2020'!$K$61*1.18</f>
        <v>0</v>
      </c>
      <c r="X61" s="263">
        <v>0</v>
      </c>
      <c r="Y61" s="286" t="s">
        <v>489</v>
      </c>
      <c r="Z61" s="286" t="s">
        <v>489</v>
      </c>
      <c r="AA61" s="286" t="s">
        <v>489</v>
      </c>
      <c r="AB61" s="286" t="s">
        <v>489</v>
      </c>
      <c r="AC61" s="286" t="s">
        <v>489</v>
      </c>
      <c r="AD61" s="286" t="s">
        <v>489</v>
      </c>
      <c r="AE61" s="286" t="s">
        <v>489</v>
      </c>
      <c r="AF61" s="286" t="s">
        <v>489</v>
      </c>
      <c r="AG61" s="286" t="s">
        <v>489</v>
      </c>
      <c r="AH61" s="286" t="s">
        <v>489</v>
      </c>
      <c r="AI61" s="325">
        <f>SUM(AJ61:AL61)</f>
        <v>3.7289179799999999</v>
      </c>
      <c r="AJ61" s="299">
        <v>0</v>
      </c>
      <c r="AK61" s="299">
        <v>0</v>
      </c>
      <c r="AL61" s="263">
        <f t="shared" si="15"/>
        <v>3.7289179799999999</v>
      </c>
      <c r="AM61" s="299">
        <v>0</v>
      </c>
      <c r="AN61" s="300">
        <f t="shared" si="16"/>
        <v>3.5070364200000004</v>
      </c>
      <c r="AO61" s="262">
        <v>0</v>
      </c>
      <c r="AP61" s="262">
        <v>0</v>
      </c>
      <c r="AQ61" s="304">
        <f>3.37058397+0.13645245</f>
        <v>3.5070364200000004</v>
      </c>
      <c r="AR61" s="283">
        <v>0</v>
      </c>
      <c r="AS61" s="285" t="s">
        <v>489</v>
      </c>
      <c r="AT61" s="285" t="s">
        <v>489</v>
      </c>
      <c r="AU61" s="285" t="s">
        <v>489</v>
      </c>
      <c r="AV61" s="285" t="s">
        <v>489</v>
      </c>
      <c r="AW61" s="285" t="s">
        <v>489</v>
      </c>
      <c r="AX61" s="435" t="s">
        <v>489</v>
      </c>
      <c r="AY61" s="285" t="s">
        <v>489</v>
      </c>
      <c r="AZ61" s="285" t="s">
        <v>489</v>
      </c>
      <c r="BA61" s="285" t="s">
        <v>489</v>
      </c>
      <c r="BB61" s="285" t="s">
        <v>489</v>
      </c>
      <c r="BC61" s="285" t="s">
        <v>489</v>
      </c>
      <c r="BD61" s="285" t="s">
        <v>489</v>
      </c>
      <c r="BE61" s="285" t="s">
        <v>489</v>
      </c>
      <c r="BF61" s="285" t="s">
        <v>489</v>
      </c>
      <c r="BG61" s="285" t="s">
        <v>489</v>
      </c>
      <c r="BH61" s="285" t="s">
        <v>489</v>
      </c>
      <c r="BI61" s="285" t="s">
        <v>489</v>
      </c>
      <c r="BJ61" s="285" t="s">
        <v>489</v>
      </c>
      <c r="BK61" s="285" t="s">
        <v>489</v>
      </c>
      <c r="BL61" s="285" t="s">
        <v>489</v>
      </c>
      <c r="BM61" s="300">
        <f>SUM(BN61:BQ61)</f>
        <v>3.7289179799999999</v>
      </c>
      <c r="BN61" s="263">
        <f>SUM(AJ61,AT61,BD61)</f>
        <v>0</v>
      </c>
      <c r="BO61" s="263">
        <f>SUM(AK61,AU61,BE61)</f>
        <v>0</v>
      </c>
      <c r="BP61" s="263">
        <f>SUM(AL61,AV61,BF61)</f>
        <v>3.7289179799999999</v>
      </c>
      <c r="BQ61" s="263">
        <f t="shared" si="19"/>
        <v>0</v>
      </c>
      <c r="BR61" s="300">
        <f t="shared" si="20"/>
        <v>3.5070364200000004</v>
      </c>
      <c r="BS61" s="263">
        <f t="shared" si="21"/>
        <v>0</v>
      </c>
      <c r="BT61" s="263">
        <f t="shared" si="21"/>
        <v>0</v>
      </c>
      <c r="BU61" s="263">
        <f t="shared" si="21"/>
        <v>3.5070364200000004</v>
      </c>
      <c r="BV61" s="263">
        <f t="shared" si="21"/>
        <v>0</v>
      </c>
      <c r="BW61" s="251" t="s">
        <v>656</v>
      </c>
    </row>
    <row r="62" spans="1:75" s="342" customFormat="1" ht="162" customHeight="1" x14ac:dyDescent="0.25">
      <c r="A62" s="326" t="s">
        <v>653</v>
      </c>
      <c r="B62" s="327" t="s">
        <v>657</v>
      </c>
      <c r="C62" s="328" t="s">
        <v>658</v>
      </c>
      <c r="D62" s="328" t="s">
        <v>628</v>
      </c>
      <c r="E62" s="329">
        <v>2019</v>
      </c>
      <c r="F62" s="329">
        <f t="shared" si="10"/>
        <v>2019</v>
      </c>
      <c r="G62" s="330" t="s">
        <v>659</v>
      </c>
      <c r="H62" s="331" t="s">
        <v>489</v>
      </c>
      <c r="I62" s="332">
        <v>0.70700000000000007</v>
      </c>
      <c r="J62" s="330" t="s">
        <v>660</v>
      </c>
      <c r="K62" s="333" t="s">
        <v>489</v>
      </c>
      <c r="L62" s="556">
        <v>0.98014559999999995</v>
      </c>
      <c r="M62" s="330" t="s">
        <v>661</v>
      </c>
      <c r="N62" s="329" t="s">
        <v>489</v>
      </c>
      <c r="O62" s="329" t="s">
        <v>489</v>
      </c>
      <c r="P62" s="329" t="s">
        <v>489</v>
      </c>
      <c r="Q62" s="329" t="s">
        <v>489</v>
      </c>
      <c r="R62" s="329" t="s">
        <v>489</v>
      </c>
      <c r="S62" s="329" t="s">
        <v>489</v>
      </c>
      <c r="T62" s="331">
        <f t="shared" ref="T62:T71" si="22">I62</f>
        <v>0.70700000000000007</v>
      </c>
      <c r="U62" s="331">
        <f t="shared" si="14"/>
        <v>0.98014559999999995</v>
      </c>
      <c r="V62" s="331" t="s">
        <v>489</v>
      </c>
      <c r="W62" s="333">
        <f>T62</f>
        <v>0.70700000000000007</v>
      </c>
      <c r="X62" s="333">
        <f>L62</f>
        <v>0.98014559999999995</v>
      </c>
      <c r="Y62" s="334" t="s">
        <v>489</v>
      </c>
      <c r="Z62" s="334" t="s">
        <v>489</v>
      </c>
      <c r="AA62" s="334" t="s">
        <v>489</v>
      </c>
      <c r="AB62" s="334" t="s">
        <v>489</v>
      </c>
      <c r="AC62" s="334" t="s">
        <v>489</v>
      </c>
      <c r="AD62" s="334" t="s">
        <v>489</v>
      </c>
      <c r="AE62" s="334" t="s">
        <v>489</v>
      </c>
      <c r="AF62" s="334" t="s">
        <v>489</v>
      </c>
      <c r="AG62" s="334" t="s">
        <v>489</v>
      </c>
      <c r="AH62" s="334" t="s">
        <v>489</v>
      </c>
      <c r="AI62" s="335">
        <v>0</v>
      </c>
      <c r="AJ62" s="334">
        <v>0</v>
      </c>
      <c r="AK62" s="334">
        <v>0</v>
      </c>
      <c r="AL62" s="334">
        <v>0</v>
      </c>
      <c r="AM62" s="334">
        <v>0</v>
      </c>
      <c r="AN62" s="336">
        <f t="shared" si="16"/>
        <v>0</v>
      </c>
      <c r="AO62" s="337">
        <v>0</v>
      </c>
      <c r="AP62" s="337">
        <v>0</v>
      </c>
      <c r="AQ62" s="337">
        <v>0</v>
      </c>
      <c r="AR62" s="337">
        <v>0</v>
      </c>
      <c r="AS62" s="335">
        <f t="shared" ref="AS62:AS71" si="23">SUM(AT62:AW62)</f>
        <v>0.70700000000000007</v>
      </c>
      <c r="AT62" s="334">
        <v>0</v>
      </c>
      <c r="AU62" s="334">
        <v>0</v>
      </c>
      <c r="AV62" s="333">
        <f>T62</f>
        <v>0.70700000000000007</v>
      </c>
      <c r="AW62" s="334">
        <v>0</v>
      </c>
      <c r="AX62" s="437">
        <f t="shared" ref="AX62:AX71" si="24">SUM(AY62:BB62)</f>
        <v>0.98014559999999995</v>
      </c>
      <c r="AY62" s="332">
        <f t="shared" ref="AY62:AZ71" si="25">AT62</f>
        <v>0</v>
      </c>
      <c r="AZ62" s="332">
        <f t="shared" si="25"/>
        <v>0</v>
      </c>
      <c r="BA62" s="332">
        <f>U62</f>
        <v>0.98014559999999995</v>
      </c>
      <c r="BB62" s="332">
        <f t="shared" ref="BB62:BB71" si="26">AW62</f>
        <v>0</v>
      </c>
      <c r="BC62" s="335">
        <v>0</v>
      </c>
      <c r="BD62" s="334">
        <v>0</v>
      </c>
      <c r="BE62" s="334">
        <v>0</v>
      </c>
      <c r="BF62" s="334">
        <v>0</v>
      </c>
      <c r="BG62" s="334">
        <v>0</v>
      </c>
      <c r="BH62" s="339">
        <f t="shared" ref="BH62:BH71" si="27">SUM(BI62:BL62)</f>
        <v>0</v>
      </c>
      <c r="BI62" s="332">
        <f t="shared" ref="BI62:BL71" si="28">BD62</f>
        <v>0</v>
      </c>
      <c r="BJ62" s="332">
        <f t="shared" si="28"/>
        <v>0</v>
      </c>
      <c r="BK62" s="332">
        <f t="shared" si="28"/>
        <v>0</v>
      </c>
      <c r="BL62" s="332">
        <f t="shared" si="28"/>
        <v>0</v>
      </c>
      <c r="BM62" s="340">
        <f t="shared" si="17"/>
        <v>0.70700000000000007</v>
      </c>
      <c r="BN62" s="331">
        <f t="shared" si="18"/>
        <v>0</v>
      </c>
      <c r="BO62" s="331">
        <f t="shared" si="18"/>
        <v>0</v>
      </c>
      <c r="BP62" s="331">
        <f t="shared" si="18"/>
        <v>0.70700000000000007</v>
      </c>
      <c r="BQ62" s="331">
        <f t="shared" si="19"/>
        <v>0</v>
      </c>
      <c r="BR62" s="340">
        <f t="shared" si="20"/>
        <v>0.98014559999999995</v>
      </c>
      <c r="BS62" s="331">
        <f t="shared" si="21"/>
        <v>0</v>
      </c>
      <c r="BT62" s="331">
        <f t="shared" si="21"/>
        <v>0</v>
      </c>
      <c r="BU62" s="331">
        <f t="shared" si="21"/>
        <v>0.98014559999999995</v>
      </c>
      <c r="BV62" s="331">
        <f t="shared" si="21"/>
        <v>0</v>
      </c>
      <c r="BW62" s="341" t="s">
        <v>662</v>
      </c>
    </row>
    <row r="63" spans="1:75" s="342" customFormat="1" ht="159" customHeight="1" x14ac:dyDescent="0.25">
      <c r="A63" s="326" t="s">
        <v>653</v>
      </c>
      <c r="B63" s="327" t="s">
        <v>663</v>
      </c>
      <c r="C63" s="328" t="s">
        <v>664</v>
      </c>
      <c r="D63" s="328" t="s">
        <v>628</v>
      </c>
      <c r="E63" s="329">
        <v>2019</v>
      </c>
      <c r="F63" s="329">
        <f t="shared" si="10"/>
        <v>2019</v>
      </c>
      <c r="G63" s="330" t="s">
        <v>659</v>
      </c>
      <c r="H63" s="331" t="s">
        <v>489</v>
      </c>
      <c r="I63" s="332">
        <v>3.758</v>
      </c>
      <c r="J63" s="330" t="s">
        <v>660</v>
      </c>
      <c r="K63" s="333" t="s">
        <v>489</v>
      </c>
      <c r="L63" s="556">
        <v>4.4130276000000004</v>
      </c>
      <c r="M63" s="330" t="s">
        <v>661</v>
      </c>
      <c r="N63" s="329" t="s">
        <v>489</v>
      </c>
      <c r="O63" s="329" t="s">
        <v>489</v>
      </c>
      <c r="P63" s="329" t="s">
        <v>489</v>
      </c>
      <c r="Q63" s="329" t="s">
        <v>489</v>
      </c>
      <c r="R63" s="329" t="s">
        <v>489</v>
      </c>
      <c r="S63" s="329" t="s">
        <v>489</v>
      </c>
      <c r="T63" s="331">
        <f t="shared" si="22"/>
        <v>3.758</v>
      </c>
      <c r="U63" s="331">
        <f t="shared" si="14"/>
        <v>4.4130276000000004</v>
      </c>
      <c r="V63" s="331" t="s">
        <v>489</v>
      </c>
      <c r="W63" s="333">
        <f t="shared" ref="W63:W71" si="29">T63</f>
        <v>3.758</v>
      </c>
      <c r="X63" s="333">
        <f>L63</f>
        <v>4.4130276000000004</v>
      </c>
      <c r="Y63" s="334" t="s">
        <v>489</v>
      </c>
      <c r="Z63" s="334" t="s">
        <v>489</v>
      </c>
      <c r="AA63" s="334" t="s">
        <v>489</v>
      </c>
      <c r="AB63" s="334" t="s">
        <v>489</v>
      </c>
      <c r="AC63" s="334" t="s">
        <v>489</v>
      </c>
      <c r="AD63" s="334" t="s">
        <v>489</v>
      </c>
      <c r="AE63" s="334" t="s">
        <v>489</v>
      </c>
      <c r="AF63" s="334" t="s">
        <v>489</v>
      </c>
      <c r="AG63" s="334" t="s">
        <v>489</v>
      </c>
      <c r="AH63" s="334" t="s">
        <v>489</v>
      </c>
      <c r="AI63" s="335">
        <v>0</v>
      </c>
      <c r="AJ63" s="334">
        <v>0</v>
      </c>
      <c r="AK63" s="334">
        <v>0</v>
      </c>
      <c r="AL63" s="334">
        <v>0</v>
      </c>
      <c r="AM63" s="334">
        <v>0</v>
      </c>
      <c r="AN63" s="336">
        <f t="shared" si="16"/>
        <v>0</v>
      </c>
      <c r="AO63" s="337">
        <v>0</v>
      </c>
      <c r="AP63" s="337">
        <v>0</v>
      </c>
      <c r="AQ63" s="337">
        <v>0</v>
      </c>
      <c r="AR63" s="337">
        <v>0</v>
      </c>
      <c r="AS63" s="335">
        <f t="shared" si="23"/>
        <v>3.758</v>
      </c>
      <c r="AT63" s="334">
        <v>0</v>
      </c>
      <c r="AU63" s="334">
        <v>0</v>
      </c>
      <c r="AV63" s="333">
        <f t="shared" ref="AV63:AV72" si="30">T63</f>
        <v>3.758</v>
      </c>
      <c r="AW63" s="334">
        <v>0</v>
      </c>
      <c r="AX63" s="437">
        <f t="shared" si="24"/>
        <v>4.4130276000000004</v>
      </c>
      <c r="AY63" s="332">
        <f t="shared" si="25"/>
        <v>0</v>
      </c>
      <c r="AZ63" s="332">
        <f t="shared" si="25"/>
        <v>0</v>
      </c>
      <c r="BA63" s="332">
        <f t="shared" ref="BA63:BA77" si="31">U63</f>
        <v>4.4130276000000004</v>
      </c>
      <c r="BB63" s="332">
        <f t="shared" si="26"/>
        <v>0</v>
      </c>
      <c r="BC63" s="335">
        <v>0</v>
      </c>
      <c r="BD63" s="334">
        <v>0</v>
      </c>
      <c r="BE63" s="334">
        <v>0</v>
      </c>
      <c r="BF63" s="334">
        <v>0</v>
      </c>
      <c r="BG63" s="334">
        <v>0</v>
      </c>
      <c r="BH63" s="339">
        <f t="shared" si="27"/>
        <v>0</v>
      </c>
      <c r="BI63" s="332">
        <f t="shared" si="28"/>
        <v>0</v>
      </c>
      <c r="BJ63" s="332">
        <f t="shared" si="28"/>
        <v>0</v>
      </c>
      <c r="BK63" s="332">
        <f t="shared" si="28"/>
        <v>0</v>
      </c>
      <c r="BL63" s="332">
        <f t="shared" si="28"/>
        <v>0</v>
      </c>
      <c r="BM63" s="340">
        <f t="shared" si="17"/>
        <v>3.758</v>
      </c>
      <c r="BN63" s="331">
        <f t="shared" si="18"/>
        <v>0</v>
      </c>
      <c r="BO63" s="331">
        <f t="shared" si="18"/>
        <v>0</v>
      </c>
      <c r="BP63" s="331">
        <f t="shared" si="18"/>
        <v>3.758</v>
      </c>
      <c r="BQ63" s="331">
        <f t="shared" si="19"/>
        <v>0</v>
      </c>
      <c r="BR63" s="340">
        <f t="shared" si="20"/>
        <v>4.4130276000000004</v>
      </c>
      <c r="BS63" s="331">
        <f>SUM(AO63,AY63,BI63)</f>
        <v>0</v>
      </c>
      <c r="BT63" s="331">
        <f t="shared" si="21"/>
        <v>0</v>
      </c>
      <c r="BU63" s="331">
        <f t="shared" si="21"/>
        <v>4.4130276000000004</v>
      </c>
      <c r="BV63" s="331">
        <f t="shared" si="21"/>
        <v>0</v>
      </c>
      <c r="BW63" s="341" t="s">
        <v>662</v>
      </c>
    </row>
    <row r="64" spans="1:75" s="342" customFormat="1" ht="160.5" customHeight="1" x14ac:dyDescent="0.25">
      <c r="A64" s="326" t="s">
        <v>653</v>
      </c>
      <c r="B64" s="327" t="s">
        <v>665</v>
      </c>
      <c r="C64" s="328" t="s">
        <v>666</v>
      </c>
      <c r="D64" s="328" t="s">
        <v>628</v>
      </c>
      <c r="E64" s="329">
        <v>2019</v>
      </c>
      <c r="F64" s="329">
        <f t="shared" si="10"/>
        <v>2019</v>
      </c>
      <c r="G64" s="330" t="s">
        <v>659</v>
      </c>
      <c r="H64" s="331" t="s">
        <v>489</v>
      </c>
      <c r="I64" s="332">
        <v>1.5720000000000001</v>
      </c>
      <c r="J64" s="330" t="s">
        <v>660</v>
      </c>
      <c r="K64" s="333" t="s">
        <v>489</v>
      </c>
      <c r="L64" s="556">
        <v>2.3533895999999999</v>
      </c>
      <c r="M64" s="329" t="str">
        <f>M62</f>
        <v>02.2019</v>
      </c>
      <c r="N64" s="329" t="s">
        <v>489</v>
      </c>
      <c r="O64" s="329" t="s">
        <v>489</v>
      </c>
      <c r="P64" s="329" t="s">
        <v>489</v>
      </c>
      <c r="Q64" s="329" t="s">
        <v>489</v>
      </c>
      <c r="R64" s="329" t="s">
        <v>489</v>
      </c>
      <c r="S64" s="329" t="s">
        <v>489</v>
      </c>
      <c r="T64" s="331">
        <f t="shared" si="22"/>
        <v>1.5720000000000001</v>
      </c>
      <c r="U64" s="331">
        <f t="shared" si="14"/>
        <v>2.3533895999999999</v>
      </c>
      <c r="V64" s="331" t="s">
        <v>489</v>
      </c>
      <c r="W64" s="333">
        <f t="shared" si="29"/>
        <v>1.5720000000000001</v>
      </c>
      <c r="X64" s="333">
        <f>L64</f>
        <v>2.3533895999999999</v>
      </c>
      <c r="Y64" s="334" t="s">
        <v>489</v>
      </c>
      <c r="Z64" s="334" t="s">
        <v>489</v>
      </c>
      <c r="AA64" s="334" t="s">
        <v>489</v>
      </c>
      <c r="AB64" s="334" t="s">
        <v>489</v>
      </c>
      <c r="AC64" s="334" t="s">
        <v>489</v>
      </c>
      <c r="AD64" s="334" t="s">
        <v>489</v>
      </c>
      <c r="AE64" s="334" t="s">
        <v>489</v>
      </c>
      <c r="AF64" s="334" t="s">
        <v>489</v>
      </c>
      <c r="AG64" s="334" t="s">
        <v>489</v>
      </c>
      <c r="AH64" s="334" t="s">
        <v>489</v>
      </c>
      <c r="AI64" s="334" t="s">
        <v>489</v>
      </c>
      <c r="AJ64" s="334" t="s">
        <v>489</v>
      </c>
      <c r="AK64" s="334" t="s">
        <v>489</v>
      </c>
      <c r="AL64" s="334" t="s">
        <v>489</v>
      </c>
      <c r="AM64" s="334" t="s">
        <v>489</v>
      </c>
      <c r="AN64" s="334" t="s">
        <v>489</v>
      </c>
      <c r="AO64" s="334" t="s">
        <v>489</v>
      </c>
      <c r="AP64" s="334" t="s">
        <v>489</v>
      </c>
      <c r="AQ64" s="334" t="s">
        <v>489</v>
      </c>
      <c r="AR64" s="334" t="s">
        <v>489</v>
      </c>
      <c r="AS64" s="335">
        <f t="shared" si="23"/>
        <v>1.5720000000000001</v>
      </c>
      <c r="AT64" s="334">
        <v>0</v>
      </c>
      <c r="AU64" s="334">
        <v>0</v>
      </c>
      <c r="AV64" s="333">
        <f t="shared" si="30"/>
        <v>1.5720000000000001</v>
      </c>
      <c r="AW64" s="334">
        <v>0</v>
      </c>
      <c r="AX64" s="437">
        <f t="shared" si="24"/>
        <v>2.3533895999999999</v>
      </c>
      <c r="AY64" s="332">
        <f t="shared" si="25"/>
        <v>0</v>
      </c>
      <c r="AZ64" s="332">
        <f t="shared" si="25"/>
        <v>0</v>
      </c>
      <c r="BA64" s="332">
        <f t="shared" si="31"/>
        <v>2.3533895999999999</v>
      </c>
      <c r="BB64" s="332">
        <f t="shared" si="26"/>
        <v>0</v>
      </c>
      <c r="BC64" s="335">
        <v>0</v>
      </c>
      <c r="BD64" s="334">
        <v>0</v>
      </c>
      <c r="BE64" s="334">
        <v>0</v>
      </c>
      <c r="BF64" s="334">
        <v>0</v>
      </c>
      <c r="BG64" s="334">
        <v>0</v>
      </c>
      <c r="BH64" s="339">
        <f t="shared" si="27"/>
        <v>0</v>
      </c>
      <c r="BI64" s="332">
        <f t="shared" si="28"/>
        <v>0</v>
      </c>
      <c r="BJ64" s="332">
        <f t="shared" si="28"/>
        <v>0</v>
      </c>
      <c r="BK64" s="332">
        <f t="shared" si="28"/>
        <v>0</v>
      </c>
      <c r="BL64" s="332">
        <f t="shared" si="28"/>
        <v>0</v>
      </c>
      <c r="BM64" s="340">
        <f t="shared" si="17"/>
        <v>1.5720000000000001</v>
      </c>
      <c r="BN64" s="331">
        <f t="shared" si="18"/>
        <v>0</v>
      </c>
      <c r="BO64" s="331">
        <f t="shared" si="18"/>
        <v>0</v>
      </c>
      <c r="BP64" s="331">
        <f t="shared" si="18"/>
        <v>1.5720000000000001</v>
      </c>
      <c r="BQ64" s="331">
        <f t="shared" si="19"/>
        <v>0</v>
      </c>
      <c r="BR64" s="340">
        <f t="shared" si="20"/>
        <v>2.3533895999999999</v>
      </c>
      <c r="BS64" s="331">
        <f t="shared" si="21"/>
        <v>0</v>
      </c>
      <c r="BT64" s="331">
        <f t="shared" si="21"/>
        <v>0</v>
      </c>
      <c r="BU64" s="331">
        <f t="shared" si="21"/>
        <v>2.3533895999999999</v>
      </c>
      <c r="BV64" s="331">
        <f t="shared" si="21"/>
        <v>0</v>
      </c>
      <c r="BW64" s="341" t="s">
        <v>662</v>
      </c>
    </row>
    <row r="65" spans="1:77" s="342" customFormat="1" ht="152.25" customHeight="1" x14ac:dyDescent="0.25">
      <c r="A65" s="326" t="s">
        <v>653</v>
      </c>
      <c r="B65" s="327" t="s">
        <v>667</v>
      </c>
      <c r="C65" s="328" t="s">
        <v>668</v>
      </c>
      <c r="D65" s="328" t="s">
        <v>628</v>
      </c>
      <c r="E65" s="329">
        <v>2019</v>
      </c>
      <c r="F65" s="329">
        <f t="shared" si="10"/>
        <v>2019</v>
      </c>
      <c r="G65" s="330" t="s">
        <v>659</v>
      </c>
      <c r="H65" s="331" t="s">
        <v>489</v>
      </c>
      <c r="I65" s="332">
        <v>0.63600000000000001</v>
      </c>
      <c r="J65" s="330" t="s">
        <v>660</v>
      </c>
      <c r="K65" s="333" t="s">
        <v>489</v>
      </c>
      <c r="L65" s="556">
        <v>0.81955920000000004</v>
      </c>
      <c r="M65" s="329" t="str">
        <f>M64</f>
        <v>02.2019</v>
      </c>
      <c r="N65" s="329" t="s">
        <v>489</v>
      </c>
      <c r="O65" s="329" t="s">
        <v>489</v>
      </c>
      <c r="P65" s="329" t="s">
        <v>489</v>
      </c>
      <c r="Q65" s="329" t="s">
        <v>489</v>
      </c>
      <c r="R65" s="329" t="s">
        <v>489</v>
      </c>
      <c r="S65" s="329" t="s">
        <v>489</v>
      </c>
      <c r="T65" s="331">
        <f t="shared" si="22"/>
        <v>0.63600000000000001</v>
      </c>
      <c r="U65" s="331">
        <f t="shared" si="14"/>
        <v>0.81955920000000004</v>
      </c>
      <c r="V65" s="331" t="s">
        <v>489</v>
      </c>
      <c r="W65" s="333">
        <f t="shared" si="29"/>
        <v>0.63600000000000001</v>
      </c>
      <c r="X65" s="333">
        <f t="shared" ref="X65:X77" si="32">L65</f>
        <v>0.81955920000000004</v>
      </c>
      <c r="Y65" s="334" t="s">
        <v>489</v>
      </c>
      <c r="Z65" s="334" t="s">
        <v>489</v>
      </c>
      <c r="AA65" s="334" t="s">
        <v>489</v>
      </c>
      <c r="AB65" s="334" t="s">
        <v>489</v>
      </c>
      <c r="AC65" s="334" t="s">
        <v>489</v>
      </c>
      <c r="AD65" s="334" t="s">
        <v>489</v>
      </c>
      <c r="AE65" s="334" t="s">
        <v>489</v>
      </c>
      <c r="AF65" s="334" t="s">
        <v>489</v>
      </c>
      <c r="AG65" s="334" t="s">
        <v>489</v>
      </c>
      <c r="AH65" s="334" t="s">
        <v>489</v>
      </c>
      <c r="AI65" s="334" t="s">
        <v>489</v>
      </c>
      <c r="AJ65" s="334" t="s">
        <v>489</v>
      </c>
      <c r="AK65" s="334" t="s">
        <v>489</v>
      </c>
      <c r="AL65" s="334" t="s">
        <v>489</v>
      </c>
      <c r="AM65" s="334" t="s">
        <v>489</v>
      </c>
      <c r="AN65" s="334" t="s">
        <v>489</v>
      </c>
      <c r="AO65" s="334" t="s">
        <v>489</v>
      </c>
      <c r="AP65" s="334" t="s">
        <v>489</v>
      </c>
      <c r="AQ65" s="334" t="s">
        <v>489</v>
      </c>
      <c r="AR65" s="334" t="s">
        <v>489</v>
      </c>
      <c r="AS65" s="335">
        <f t="shared" si="23"/>
        <v>0.63600000000000001</v>
      </c>
      <c r="AT65" s="334">
        <v>0</v>
      </c>
      <c r="AU65" s="334">
        <v>0</v>
      </c>
      <c r="AV65" s="333">
        <f t="shared" si="30"/>
        <v>0.63600000000000001</v>
      </c>
      <c r="AW65" s="334">
        <v>0</v>
      </c>
      <c r="AX65" s="437">
        <f t="shared" si="24"/>
        <v>0.81955920000000004</v>
      </c>
      <c r="AY65" s="332">
        <f t="shared" si="25"/>
        <v>0</v>
      </c>
      <c r="AZ65" s="332">
        <f t="shared" si="25"/>
        <v>0</v>
      </c>
      <c r="BA65" s="332">
        <f t="shared" si="31"/>
        <v>0.81955920000000004</v>
      </c>
      <c r="BB65" s="332">
        <f t="shared" si="26"/>
        <v>0</v>
      </c>
      <c r="BC65" s="335">
        <v>0</v>
      </c>
      <c r="BD65" s="334">
        <v>0</v>
      </c>
      <c r="BE65" s="334">
        <v>0</v>
      </c>
      <c r="BF65" s="334">
        <v>0</v>
      </c>
      <c r="BG65" s="334">
        <v>0</v>
      </c>
      <c r="BH65" s="339">
        <f t="shared" si="27"/>
        <v>0</v>
      </c>
      <c r="BI65" s="332">
        <f t="shared" si="28"/>
        <v>0</v>
      </c>
      <c r="BJ65" s="332">
        <f t="shared" si="28"/>
        <v>0</v>
      </c>
      <c r="BK65" s="332">
        <f t="shared" si="28"/>
        <v>0</v>
      </c>
      <c r="BL65" s="332">
        <f t="shared" si="28"/>
        <v>0</v>
      </c>
      <c r="BM65" s="340">
        <f t="shared" si="17"/>
        <v>0.63600000000000001</v>
      </c>
      <c r="BN65" s="331">
        <f t="shared" si="18"/>
        <v>0</v>
      </c>
      <c r="BO65" s="331">
        <f t="shared" si="18"/>
        <v>0</v>
      </c>
      <c r="BP65" s="331">
        <f t="shared" si="18"/>
        <v>0.63600000000000001</v>
      </c>
      <c r="BQ65" s="331">
        <f t="shared" si="19"/>
        <v>0</v>
      </c>
      <c r="BR65" s="340">
        <f t="shared" si="20"/>
        <v>0.81955920000000004</v>
      </c>
      <c r="BS65" s="331">
        <f t="shared" si="21"/>
        <v>0</v>
      </c>
      <c r="BT65" s="331">
        <f t="shared" si="21"/>
        <v>0</v>
      </c>
      <c r="BU65" s="331">
        <f t="shared" si="21"/>
        <v>0.81955920000000004</v>
      </c>
      <c r="BV65" s="331">
        <f t="shared" si="21"/>
        <v>0</v>
      </c>
      <c r="BW65" s="341" t="s">
        <v>662</v>
      </c>
    </row>
    <row r="66" spans="1:77" s="342" customFormat="1" ht="143.25" customHeight="1" x14ac:dyDescent="0.25">
      <c r="A66" s="326" t="s">
        <v>653</v>
      </c>
      <c r="B66" s="327" t="s">
        <v>669</v>
      </c>
      <c r="C66" s="328" t="s">
        <v>670</v>
      </c>
      <c r="D66" s="328" t="s">
        <v>628</v>
      </c>
      <c r="E66" s="329">
        <v>2019</v>
      </c>
      <c r="F66" s="329">
        <f t="shared" si="10"/>
        <v>2019</v>
      </c>
      <c r="G66" s="330" t="s">
        <v>659</v>
      </c>
      <c r="H66" s="331" t="s">
        <v>489</v>
      </c>
      <c r="I66" s="332">
        <v>1.151</v>
      </c>
      <c r="J66" s="330" t="s">
        <v>660</v>
      </c>
      <c r="K66" s="333" t="s">
        <v>489</v>
      </c>
      <c r="L66" s="556">
        <v>2.3501712000000001</v>
      </c>
      <c r="M66" s="329" t="str">
        <f>M65</f>
        <v>02.2019</v>
      </c>
      <c r="N66" s="329" t="s">
        <v>489</v>
      </c>
      <c r="O66" s="329" t="s">
        <v>489</v>
      </c>
      <c r="P66" s="329" t="s">
        <v>489</v>
      </c>
      <c r="Q66" s="329" t="s">
        <v>489</v>
      </c>
      <c r="R66" s="329" t="s">
        <v>489</v>
      </c>
      <c r="S66" s="329" t="s">
        <v>489</v>
      </c>
      <c r="T66" s="331">
        <f t="shared" si="22"/>
        <v>1.151</v>
      </c>
      <c r="U66" s="331">
        <f t="shared" si="14"/>
        <v>2.3501712000000001</v>
      </c>
      <c r="V66" s="331" t="s">
        <v>489</v>
      </c>
      <c r="W66" s="333">
        <f t="shared" si="29"/>
        <v>1.151</v>
      </c>
      <c r="X66" s="333">
        <f t="shared" si="32"/>
        <v>2.3501712000000001</v>
      </c>
      <c r="Y66" s="334" t="s">
        <v>489</v>
      </c>
      <c r="Z66" s="334" t="s">
        <v>489</v>
      </c>
      <c r="AA66" s="334" t="s">
        <v>489</v>
      </c>
      <c r="AB66" s="334" t="s">
        <v>489</v>
      </c>
      <c r="AC66" s="334" t="s">
        <v>489</v>
      </c>
      <c r="AD66" s="334" t="s">
        <v>489</v>
      </c>
      <c r="AE66" s="334" t="s">
        <v>489</v>
      </c>
      <c r="AF66" s="334" t="s">
        <v>489</v>
      </c>
      <c r="AG66" s="334" t="s">
        <v>489</v>
      </c>
      <c r="AH66" s="334" t="s">
        <v>489</v>
      </c>
      <c r="AI66" s="334" t="s">
        <v>489</v>
      </c>
      <c r="AJ66" s="334" t="s">
        <v>489</v>
      </c>
      <c r="AK66" s="334" t="s">
        <v>489</v>
      </c>
      <c r="AL66" s="334" t="s">
        <v>489</v>
      </c>
      <c r="AM66" s="334" t="s">
        <v>489</v>
      </c>
      <c r="AN66" s="334" t="s">
        <v>489</v>
      </c>
      <c r="AO66" s="334" t="s">
        <v>489</v>
      </c>
      <c r="AP66" s="334" t="s">
        <v>489</v>
      </c>
      <c r="AQ66" s="334" t="s">
        <v>489</v>
      </c>
      <c r="AR66" s="334" t="s">
        <v>489</v>
      </c>
      <c r="AS66" s="335">
        <f t="shared" si="23"/>
        <v>1.151</v>
      </c>
      <c r="AT66" s="334">
        <v>0</v>
      </c>
      <c r="AU66" s="334">
        <v>0</v>
      </c>
      <c r="AV66" s="333">
        <f t="shared" si="30"/>
        <v>1.151</v>
      </c>
      <c r="AW66" s="334">
        <v>0</v>
      </c>
      <c r="AX66" s="437">
        <f t="shared" si="24"/>
        <v>2.3501712000000001</v>
      </c>
      <c r="AY66" s="332">
        <f t="shared" si="25"/>
        <v>0</v>
      </c>
      <c r="AZ66" s="332">
        <f t="shared" si="25"/>
        <v>0</v>
      </c>
      <c r="BA66" s="332">
        <f t="shared" si="31"/>
        <v>2.3501712000000001</v>
      </c>
      <c r="BB66" s="332">
        <f t="shared" si="26"/>
        <v>0</v>
      </c>
      <c r="BC66" s="335">
        <v>0</v>
      </c>
      <c r="BD66" s="334">
        <v>0</v>
      </c>
      <c r="BE66" s="334">
        <v>0</v>
      </c>
      <c r="BF66" s="334">
        <v>0</v>
      </c>
      <c r="BG66" s="334">
        <v>0</v>
      </c>
      <c r="BH66" s="339">
        <f t="shared" si="27"/>
        <v>0</v>
      </c>
      <c r="BI66" s="332">
        <f t="shared" si="28"/>
        <v>0</v>
      </c>
      <c r="BJ66" s="332">
        <f t="shared" si="28"/>
        <v>0</v>
      </c>
      <c r="BK66" s="332">
        <f t="shared" si="28"/>
        <v>0</v>
      </c>
      <c r="BL66" s="332">
        <f t="shared" si="28"/>
        <v>0</v>
      </c>
      <c r="BM66" s="340">
        <f t="shared" si="17"/>
        <v>1.151</v>
      </c>
      <c r="BN66" s="331">
        <f t="shared" si="18"/>
        <v>0</v>
      </c>
      <c r="BO66" s="331">
        <f t="shared" si="18"/>
        <v>0</v>
      </c>
      <c r="BP66" s="331">
        <f>SUM(AL66,AV66,BF66)</f>
        <v>1.151</v>
      </c>
      <c r="BQ66" s="331">
        <f t="shared" si="19"/>
        <v>0</v>
      </c>
      <c r="BR66" s="340">
        <f t="shared" si="20"/>
        <v>2.3501712000000001</v>
      </c>
      <c r="BS66" s="331">
        <f t="shared" si="21"/>
        <v>0</v>
      </c>
      <c r="BT66" s="331">
        <f t="shared" si="21"/>
        <v>0</v>
      </c>
      <c r="BU66" s="331">
        <f t="shared" si="21"/>
        <v>2.3501712000000001</v>
      </c>
      <c r="BV66" s="331">
        <f t="shared" si="21"/>
        <v>0</v>
      </c>
      <c r="BW66" s="341" t="s">
        <v>662</v>
      </c>
    </row>
    <row r="67" spans="1:77" s="346" customFormat="1" ht="81.75" customHeight="1" x14ac:dyDescent="0.25">
      <c r="A67" s="343" t="s">
        <v>653</v>
      </c>
      <c r="B67" s="344" t="s">
        <v>671</v>
      </c>
      <c r="C67" s="332" t="s">
        <v>672</v>
      </c>
      <c r="D67" s="332" t="s">
        <v>628</v>
      </c>
      <c r="E67" s="337">
        <v>2019</v>
      </c>
      <c r="F67" s="337">
        <f t="shared" si="10"/>
        <v>2019</v>
      </c>
      <c r="G67" s="330" t="s">
        <v>659</v>
      </c>
      <c r="H67" s="331" t="s">
        <v>489</v>
      </c>
      <c r="I67" s="332">
        <v>4.0279999999999996</v>
      </c>
      <c r="J67" s="345" t="s">
        <v>673</v>
      </c>
      <c r="K67" s="333" t="s">
        <v>489</v>
      </c>
      <c r="L67" s="555">
        <v>3.8724021500000001</v>
      </c>
      <c r="M67" s="329" t="str">
        <f>M66</f>
        <v>02.2019</v>
      </c>
      <c r="N67" s="329" t="s">
        <v>489</v>
      </c>
      <c r="O67" s="329" t="s">
        <v>489</v>
      </c>
      <c r="P67" s="329" t="s">
        <v>489</v>
      </c>
      <c r="Q67" s="329" t="s">
        <v>489</v>
      </c>
      <c r="R67" s="329" t="s">
        <v>489</v>
      </c>
      <c r="S67" s="329" t="s">
        <v>489</v>
      </c>
      <c r="T67" s="331">
        <f t="shared" si="22"/>
        <v>4.0279999999999996</v>
      </c>
      <c r="U67" s="331">
        <f t="shared" si="14"/>
        <v>3.8724021500000001</v>
      </c>
      <c r="V67" s="331" t="s">
        <v>489</v>
      </c>
      <c r="W67" s="333">
        <f t="shared" si="29"/>
        <v>4.0279999999999996</v>
      </c>
      <c r="X67" s="333">
        <f t="shared" si="32"/>
        <v>3.8724021500000001</v>
      </c>
      <c r="Y67" s="334" t="s">
        <v>489</v>
      </c>
      <c r="Z67" s="334" t="s">
        <v>489</v>
      </c>
      <c r="AA67" s="334" t="s">
        <v>489</v>
      </c>
      <c r="AB67" s="334" t="s">
        <v>489</v>
      </c>
      <c r="AC67" s="334" t="s">
        <v>489</v>
      </c>
      <c r="AD67" s="334" t="s">
        <v>489</v>
      </c>
      <c r="AE67" s="334" t="s">
        <v>489</v>
      </c>
      <c r="AF67" s="334" t="s">
        <v>489</v>
      </c>
      <c r="AG67" s="334" t="s">
        <v>489</v>
      </c>
      <c r="AH67" s="334" t="s">
        <v>489</v>
      </c>
      <c r="AI67" s="334" t="s">
        <v>489</v>
      </c>
      <c r="AJ67" s="334" t="s">
        <v>489</v>
      </c>
      <c r="AK67" s="334" t="s">
        <v>489</v>
      </c>
      <c r="AL67" s="334" t="s">
        <v>489</v>
      </c>
      <c r="AM67" s="334" t="s">
        <v>489</v>
      </c>
      <c r="AN67" s="334" t="s">
        <v>489</v>
      </c>
      <c r="AO67" s="334" t="s">
        <v>489</v>
      </c>
      <c r="AP67" s="334" t="s">
        <v>489</v>
      </c>
      <c r="AQ67" s="334" t="s">
        <v>489</v>
      </c>
      <c r="AR67" s="334" t="s">
        <v>489</v>
      </c>
      <c r="AS67" s="338">
        <f t="shared" si="23"/>
        <v>4.0279999999999996</v>
      </c>
      <c r="AT67" s="339">
        <v>0</v>
      </c>
      <c r="AU67" s="339">
        <v>0</v>
      </c>
      <c r="AV67" s="333">
        <f t="shared" si="30"/>
        <v>4.0279999999999996</v>
      </c>
      <c r="AW67" s="334">
        <v>0</v>
      </c>
      <c r="AX67" s="437">
        <f t="shared" si="24"/>
        <v>3.8724021500000001</v>
      </c>
      <c r="AY67" s="332">
        <f t="shared" si="25"/>
        <v>0</v>
      </c>
      <c r="AZ67" s="332">
        <f t="shared" si="25"/>
        <v>0</v>
      </c>
      <c r="BA67" s="332">
        <f t="shared" si="31"/>
        <v>3.8724021500000001</v>
      </c>
      <c r="BB67" s="332">
        <f t="shared" si="26"/>
        <v>0</v>
      </c>
      <c r="BC67" s="335">
        <v>0</v>
      </c>
      <c r="BD67" s="334">
        <v>0</v>
      </c>
      <c r="BE67" s="334">
        <v>0</v>
      </c>
      <c r="BF67" s="334">
        <v>0</v>
      </c>
      <c r="BG67" s="334">
        <v>0</v>
      </c>
      <c r="BH67" s="339">
        <f t="shared" si="27"/>
        <v>0</v>
      </c>
      <c r="BI67" s="332">
        <f t="shared" si="28"/>
        <v>0</v>
      </c>
      <c r="BJ67" s="332">
        <f t="shared" si="28"/>
        <v>0</v>
      </c>
      <c r="BK67" s="332">
        <f t="shared" si="28"/>
        <v>0</v>
      </c>
      <c r="BL67" s="332">
        <f t="shared" si="28"/>
        <v>0</v>
      </c>
      <c r="BM67" s="340">
        <f t="shared" si="17"/>
        <v>4.0279999999999996</v>
      </c>
      <c r="BN67" s="331">
        <f t="shared" si="18"/>
        <v>0</v>
      </c>
      <c r="BO67" s="331">
        <f t="shared" si="18"/>
        <v>0</v>
      </c>
      <c r="BP67" s="331">
        <f t="shared" si="18"/>
        <v>4.0279999999999996</v>
      </c>
      <c r="BQ67" s="331">
        <f t="shared" si="19"/>
        <v>0</v>
      </c>
      <c r="BR67" s="340">
        <f t="shared" si="20"/>
        <v>3.8724021500000001</v>
      </c>
      <c r="BS67" s="331">
        <f t="shared" si="21"/>
        <v>0</v>
      </c>
      <c r="BT67" s="331">
        <f t="shared" si="21"/>
        <v>0</v>
      </c>
      <c r="BU67" s="331">
        <f t="shared" si="21"/>
        <v>3.8724021500000001</v>
      </c>
      <c r="BV67" s="331">
        <f t="shared" si="21"/>
        <v>0</v>
      </c>
      <c r="BW67" s="341" t="s">
        <v>662</v>
      </c>
      <c r="BY67" s="342"/>
    </row>
    <row r="68" spans="1:77" s="361" customFormat="1" ht="96" customHeight="1" x14ac:dyDescent="0.25">
      <c r="A68" s="347" t="s">
        <v>653</v>
      </c>
      <c r="B68" s="348" t="s">
        <v>674</v>
      </c>
      <c r="C68" s="349" t="s">
        <v>675</v>
      </c>
      <c r="D68" s="349" t="s">
        <v>628</v>
      </c>
      <c r="E68" s="350">
        <v>2019</v>
      </c>
      <c r="F68" s="350">
        <f t="shared" si="10"/>
        <v>2019</v>
      </c>
      <c r="G68" s="351" t="s">
        <v>659</v>
      </c>
      <c r="H68" s="319" t="s">
        <v>489</v>
      </c>
      <c r="I68" s="349">
        <v>6.4740000000000002</v>
      </c>
      <c r="J68" s="352" t="s">
        <v>673</v>
      </c>
      <c r="K68" s="353" t="s">
        <v>489</v>
      </c>
      <c r="L68" s="555">
        <v>0</v>
      </c>
      <c r="M68" s="354" t="s">
        <v>489</v>
      </c>
      <c r="N68" s="354" t="s">
        <v>489</v>
      </c>
      <c r="O68" s="354" t="s">
        <v>489</v>
      </c>
      <c r="P68" s="354" t="s">
        <v>489</v>
      </c>
      <c r="Q68" s="354" t="s">
        <v>489</v>
      </c>
      <c r="R68" s="354" t="s">
        <v>489</v>
      </c>
      <c r="S68" s="354" t="s">
        <v>489</v>
      </c>
      <c r="T68" s="319">
        <f t="shared" si="22"/>
        <v>6.4740000000000002</v>
      </c>
      <c r="U68" s="319">
        <f t="shared" si="14"/>
        <v>0</v>
      </c>
      <c r="V68" s="319" t="s">
        <v>489</v>
      </c>
      <c r="W68" s="353">
        <f t="shared" si="29"/>
        <v>6.4740000000000002</v>
      </c>
      <c r="X68" s="353">
        <f t="shared" si="32"/>
        <v>0</v>
      </c>
      <c r="Y68" s="355" t="s">
        <v>489</v>
      </c>
      <c r="Z68" s="355" t="s">
        <v>489</v>
      </c>
      <c r="AA68" s="355" t="s">
        <v>489</v>
      </c>
      <c r="AB68" s="355" t="s">
        <v>489</v>
      </c>
      <c r="AC68" s="355" t="s">
        <v>489</v>
      </c>
      <c r="AD68" s="355" t="s">
        <v>489</v>
      </c>
      <c r="AE68" s="355" t="s">
        <v>489</v>
      </c>
      <c r="AF68" s="355" t="s">
        <v>489</v>
      </c>
      <c r="AG68" s="355" t="s">
        <v>489</v>
      </c>
      <c r="AH68" s="355" t="s">
        <v>489</v>
      </c>
      <c r="AI68" s="355" t="s">
        <v>489</v>
      </c>
      <c r="AJ68" s="355" t="s">
        <v>489</v>
      </c>
      <c r="AK68" s="355" t="s">
        <v>489</v>
      </c>
      <c r="AL68" s="355" t="s">
        <v>489</v>
      </c>
      <c r="AM68" s="355" t="s">
        <v>489</v>
      </c>
      <c r="AN68" s="355" t="s">
        <v>489</v>
      </c>
      <c r="AO68" s="355" t="s">
        <v>489</v>
      </c>
      <c r="AP68" s="355" t="s">
        <v>489</v>
      </c>
      <c r="AQ68" s="355" t="s">
        <v>489</v>
      </c>
      <c r="AR68" s="355" t="s">
        <v>489</v>
      </c>
      <c r="AS68" s="356">
        <f t="shared" si="23"/>
        <v>6.4740000000000002</v>
      </c>
      <c r="AT68" s="357">
        <v>0</v>
      </c>
      <c r="AU68" s="357">
        <v>0</v>
      </c>
      <c r="AV68" s="353">
        <f t="shared" si="30"/>
        <v>6.4740000000000002</v>
      </c>
      <c r="AW68" s="355">
        <v>0</v>
      </c>
      <c r="AX68" s="438">
        <f t="shared" si="24"/>
        <v>0</v>
      </c>
      <c r="AY68" s="349">
        <f>AT68</f>
        <v>0</v>
      </c>
      <c r="AZ68" s="349">
        <f t="shared" si="25"/>
        <v>0</v>
      </c>
      <c r="BA68" s="349">
        <f t="shared" si="31"/>
        <v>0</v>
      </c>
      <c r="BB68" s="349">
        <f t="shared" si="26"/>
        <v>0</v>
      </c>
      <c r="BC68" s="358">
        <v>0</v>
      </c>
      <c r="BD68" s="355">
        <v>0</v>
      </c>
      <c r="BE68" s="355">
        <v>0</v>
      </c>
      <c r="BF68" s="355">
        <v>0</v>
      </c>
      <c r="BG68" s="355">
        <v>0</v>
      </c>
      <c r="BH68" s="357">
        <f t="shared" si="27"/>
        <v>0</v>
      </c>
      <c r="BI68" s="349">
        <f t="shared" si="28"/>
        <v>0</v>
      </c>
      <c r="BJ68" s="349">
        <f t="shared" si="28"/>
        <v>0</v>
      </c>
      <c r="BK68" s="349">
        <f t="shared" si="28"/>
        <v>0</v>
      </c>
      <c r="BL68" s="349">
        <f t="shared" si="28"/>
        <v>0</v>
      </c>
      <c r="BM68" s="359">
        <f t="shared" si="17"/>
        <v>6.4740000000000002</v>
      </c>
      <c r="BN68" s="319">
        <f t="shared" si="18"/>
        <v>0</v>
      </c>
      <c r="BO68" s="319">
        <f t="shared" si="18"/>
        <v>0</v>
      </c>
      <c r="BP68" s="319">
        <f t="shared" si="18"/>
        <v>6.4740000000000002</v>
      </c>
      <c r="BQ68" s="319">
        <f t="shared" si="19"/>
        <v>0</v>
      </c>
      <c r="BR68" s="359">
        <f t="shared" si="20"/>
        <v>0</v>
      </c>
      <c r="BS68" s="319">
        <f t="shared" si="21"/>
        <v>0</v>
      </c>
      <c r="BT68" s="319">
        <f t="shared" si="21"/>
        <v>0</v>
      </c>
      <c r="BU68" s="319">
        <f t="shared" si="21"/>
        <v>0</v>
      </c>
      <c r="BV68" s="319">
        <f t="shared" si="21"/>
        <v>0</v>
      </c>
      <c r="BW68" s="360" t="s">
        <v>676</v>
      </c>
      <c r="BY68" s="342"/>
    </row>
    <row r="69" spans="1:77" s="361" customFormat="1" ht="90" customHeight="1" x14ac:dyDescent="0.25">
      <c r="A69" s="347" t="s">
        <v>653</v>
      </c>
      <c r="B69" s="348" t="s">
        <v>677</v>
      </c>
      <c r="C69" s="349" t="s">
        <v>678</v>
      </c>
      <c r="D69" s="349" t="s">
        <v>628</v>
      </c>
      <c r="E69" s="350">
        <v>2019</v>
      </c>
      <c r="F69" s="350">
        <f t="shared" si="10"/>
        <v>2019</v>
      </c>
      <c r="G69" s="351" t="s">
        <v>659</v>
      </c>
      <c r="H69" s="319" t="s">
        <v>489</v>
      </c>
      <c r="I69" s="349">
        <v>1.2920000000000003</v>
      </c>
      <c r="J69" s="352" t="s">
        <v>673</v>
      </c>
      <c r="K69" s="353" t="s">
        <v>489</v>
      </c>
      <c r="L69" s="555">
        <v>0</v>
      </c>
      <c r="M69" s="354" t="s">
        <v>489</v>
      </c>
      <c r="N69" s="354" t="s">
        <v>489</v>
      </c>
      <c r="O69" s="354" t="s">
        <v>489</v>
      </c>
      <c r="P69" s="354" t="s">
        <v>489</v>
      </c>
      <c r="Q69" s="354" t="s">
        <v>489</v>
      </c>
      <c r="R69" s="354" t="s">
        <v>489</v>
      </c>
      <c r="S69" s="354" t="s">
        <v>489</v>
      </c>
      <c r="T69" s="319">
        <f t="shared" si="22"/>
        <v>1.2920000000000003</v>
      </c>
      <c r="U69" s="319">
        <f t="shared" si="14"/>
        <v>0</v>
      </c>
      <c r="V69" s="319" t="s">
        <v>489</v>
      </c>
      <c r="W69" s="353">
        <f t="shared" si="29"/>
        <v>1.2920000000000003</v>
      </c>
      <c r="X69" s="353">
        <f t="shared" si="32"/>
        <v>0</v>
      </c>
      <c r="Y69" s="355" t="s">
        <v>489</v>
      </c>
      <c r="Z69" s="355" t="s">
        <v>489</v>
      </c>
      <c r="AA69" s="355" t="s">
        <v>489</v>
      </c>
      <c r="AB69" s="355" t="s">
        <v>489</v>
      </c>
      <c r="AC69" s="355" t="s">
        <v>489</v>
      </c>
      <c r="AD69" s="355" t="s">
        <v>489</v>
      </c>
      <c r="AE69" s="355" t="s">
        <v>489</v>
      </c>
      <c r="AF69" s="355" t="s">
        <v>489</v>
      </c>
      <c r="AG69" s="355" t="s">
        <v>489</v>
      </c>
      <c r="AH69" s="355" t="s">
        <v>489</v>
      </c>
      <c r="AI69" s="355" t="s">
        <v>489</v>
      </c>
      <c r="AJ69" s="355" t="s">
        <v>489</v>
      </c>
      <c r="AK69" s="355" t="s">
        <v>489</v>
      </c>
      <c r="AL69" s="355" t="s">
        <v>489</v>
      </c>
      <c r="AM69" s="355" t="s">
        <v>489</v>
      </c>
      <c r="AN69" s="355" t="s">
        <v>489</v>
      </c>
      <c r="AO69" s="355" t="s">
        <v>489</v>
      </c>
      <c r="AP69" s="355" t="s">
        <v>489</v>
      </c>
      <c r="AQ69" s="355" t="s">
        <v>489</v>
      </c>
      <c r="AR69" s="355" t="s">
        <v>489</v>
      </c>
      <c r="AS69" s="356">
        <f t="shared" si="23"/>
        <v>1.2920000000000003</v>
      </c>
      <c r="AT69" s="357">
        <v>0</v>
      </c>
      <c r="AU69" s="357">
        <v>0</v>
      </c>
      <c r="AV69" s="353">
        <f t="shared" si="30"/>
        <v>1.2920000000000003</v>
      </c>
      <c r="AW69" s="355">
        <v>0</v>
      </c>
      <c r="AX69" s="438">
        <f t="shared" si="24"/>
        <v>0</v>
      </c>
      <c r="AY69" s="349">
        <f t="shared" si="25"/>
        <v>0</v>
      </c>
      <c r="AZ69" s="349">
        <f t="shared" si="25"/>
        <v>0</v>
      </c>
      <c r="BA69" s="349">
        <f t="shared" si="31"/>
        <v>0</v>
      </c>
      <c r="BB69" s="349">
        <f t="shared" si="26"/>
        <v>0</v>
      </c>
      <c r="BC69" s="358">
        <v>0</v>
      </c>
      <c r="BD69" s="355">
        <v>0</v>
      </c>
      <c r="BE69" s="355">
        <v>0</v>
      </c>
      <c r="BF69" s="355">
        <v>0</v>
      </c>
      <c r="BG69" s="355">
        <v>0</v>
      </c>
      <c r="BH69" s="357">
        <f t="shared" si="27"/>
        <v>0</v>
      </c>
      <c r="BI69" s="349">
        <f t="shared" si="28"/>
        <v>0</v>
      </c>
      <c r="BJ69" s="349">
        <f t="shared" si="28"/>
        <v>0</v>
      </c>
      <c r="BK69" s="349">
        <f t="shared" si="28"/>
        <v>0</v>
      </c>
      <c r="BL69" s="349">
        <f t="shared" si="28"/>
        <v>0</v>
      </c>
      <c r="BM69" s="359">
        <f t="shared" si="17"/>
        <v>1.2920000000000003</v>
      </c>
      <c r="BN69" s="319">
        <f t="shared" si="18"/>
        <v>0</v>
      </c>
      <c r="BO69" s="319">
        <f t="shared" si="18"/>
        <v>0</v>
      </c>
      <c r="BP69" s="319">
        <f t="shared" si="18"/>
        <v>1.2920000000000003</v>
      </c>
      <c r="BQ69" s="319">
        <f t="shared" si="19"/>
        <v>0</v>
      </c>
      <c r="BR69" s="359">
        <f t="shared" si="20"/>
        <v>0</v>
      </c>
      <c r="BS69" s="319">
        <f t="shared" si="21"/>
        <v>0</v>
      </c>
      <c r="BT69" s="319">
        <f t="shared" si="21"/>
        <v>0</v>
      </c>
      <c r="BU69" s="319">
        <f t="shared" si="21"/>
        <v>0</v>
      </c>
      <c r="BV69" s="319">
        <f t="shared" si="21"/>
        <v>0</v>
      </c>
      <c r="BW69" s="360" t="s">
        <v>679</v>
      </c>
      <c r="BY69" s="342"/>
    </row>
    <row r="70" spans="1:77" s="346" customFormat="1" ht="90.75" customHeight="1" x14ac:dyDescent="0.25">
      <c r="A70" s="343" t="s">
        <v>653</v>
      </c>
      <c r="B70" s="344" t="s">
        <v>680</v>
      </c>
      <c r="C70" s="332" t="s">
        <v>681</v>
      </c>
      <c r="D70" s="332" t="s">
        <v>628</v>
      </c>
      <c r="E70" s="337">
        <v>2019</v>
      </c>
      <c r="F70" s="337">
        <f t="shared" si="10"/>
        <v>2019</v>
      </c>
      <c r="G70" s="330" t="s">
        <v>659</v>
      </c>
      <c r="H70" s="331" t="s">
        <v>489</v>
      </c>
      <c r="I70" s="332">
        <v>1.615</v>
      </c>
      <c r="J70" s="345" t="s">
        <v>673</v>
      </c>
      <c r="K70" s="333" t="s">
        <v>489</v>
      </c>
      <c r="L70" s="555">
        <v>1.63732118</v>
      </c>
      <c r="M70" s="329" t="str">
        <f>M67</f>
        <v>02.2019</v>
      </c>
      <c r="N70" s="329" t="s">
        <v>489</v>
      </c>
      <c r="O70" s="329" t="s">
        <v>489</v>
      </c>
      <c r="P70" s="329" t="s">
        <v>489</v>
      </c>
      <c r="Q70" s="329" t="s">
        <v>489</v>
      </c>
      <c r="R70" s="329" t="s">
        <v>489</v>
      </c>
      <c r="S70" s="329" t="s">
        <v>489</v>
      </c>
      <c r="T70" s="331">
        <f t="shared" si="22"/>
        <v>1.615</v>
      </c>
      <c r="U70" s="331">
        <f t="shared" si="14"/>
        <v>1.63732118</v>
      </c>
      <c r="V70" s="331" t="s">
        <v>489</v>
      </c>
      <c r="W70" s="333">
        <f t="shared" si="29"/>
        <v>1.615</v>
      </c>
      <c r="X70" s="333">
        <f t="shared" si="32"/>
        <v>1.63732118</v>
      </c>
      <c r="Y70" s="334" t="s">
        <v>489</v>
      </c>
      <c r="Z70" s="334" t="s">
        <v>489</v>
      </c>
      <c r="AA70" s="334" t="s">
        <v>489</v>
      </c>
      <c r="AB70" s="334" t="s">
        <v>489</v>
      </c>
      <c r="AC70" s="334" t="s">
        <v>489</v>
      </c>
      <c r="AD70" s="334" t="s">
        <v>489</v>
      </c>
      <c r="AE70" s="334" t="s">
        <v>489</v>
      </c>
      <c r="AF70" s="334" t="s">
        <v>489</v>
      </c>
      <c r="AG70" s="334" t="s">
        <v>489</v>
      </c>
      <c r="AH70" s="334" t="s">
        <v>489</v>
      </c>
      <c r="AI70" s="334" t="s">
        <v>489</v>
      </c>
      <c r="AJ70" s="334" t="s">
        <v>489</v>
      </c>
      <c r="AK70" s="334" t="s">
        <v>489</v>
      </c>
      <c r="AL70" s="334" t="s">
        <v>489</v>
      </c>
      <c r="AM70" s="334" t="s">
        <v>489</v>
      </c>
      <c r="AN70" s="334" t="s">
        <v>489</v>
      </c>
      <c r="AO70" s="334" t="s">
        <v>489</v>
      </c>
      <c r="AP70" s="334" t="s">
        <v>489</v>
      </c>
      <c r="AQ70" s="334" t="s">
        <v>489</v>
      </c>
      <c r="AR70" s="334" t="s">
        <v>489</v>
      </c>
      <c r="AS70" s="338">
        <f t="shared" si="23"/>
        <v>1.615</v>
      </c>
      <c r="AT70" s="339">
        <v>0</v>
      </c>
      <c r="AU70" s="339">
        <v>0</v>
      </c>
      <c r="AV70" s="333">
        <f t="shared" si="30"/>
        <v>1.615</v>
      </c>
      <c r="AW70" s="334">
        <v>0</v>
      </c>
      <c r="AX70" s="437">
        <f t="shared" si="24"/>
        <v>1.63732118</v>
      </c>
      <c r="AY70" s="332">
        <f t="shared" si="25"/>
        <v>0</v>
      </c>
      <c r="AZ70" s="332">
        <f t="shared" si="25"/>
        <v>0</v>
      </c>
      <c r="BA70" s="332">
        <f t="shared" si="31"/>
        <v>1.63732118</v>
      </c>
      <c r="BB70" s="332">
        <f t="shared" si="26"/>
        <v>0</v>
      </c>
      <c r="BC70" s="335">
        <v>0</v>
      </c>
      <c r="BD70" s="334">
        <v>0</v>
      </c>
      <c r="BE70" s="334">
        <v>0</v>
      </c>
      <c r="BF70" s="334">
        <v>0</v>
      </c>
      <c r="BG70" s="334">
        <v>0</v>
      </c>
      <c r="BH70" s="339">
        <f t="shared" si="27"/>
        <v>0</v>
      </c>
      <c r="BI70" s="332">
        <f t="shared" si="28"/>
        <v>0</v>
      </c>
      <c r="BJ70" s="332">
        <f t="shared" si="28"/>
        <v>0</v>
      </c>
      <c r="BK70" s="332">
        <f t="shared" si="28"/>
        <v>0</v>
      </c>
      <c r="BL70" s="332">
        <f t="shared" si="28"/>
        <v>0</v>
      </c>
      <c r="BM70" s="340">
        <f t="shared" si="17"/>
        <v>1.615</v>
      </c>
      <c r="BN70" s="331">
        <f t="shared" si="18"/>
        <v>0</v>
      </c>
      <c r="BO70" s="331">
        <f t="shared" si="18"/>
        <v>0</v>
      </c>
      <c r="BP70" s="331">
        <f t="shared" si="18"/>
        <v>1.615</v>
      </c>
      <c r="BQ70" s="331">
        <f t="shared" si="19"/>
        <v>0</v>
      </c>
      <c r="BR70" s="340">
        <f t="shared" si="20"/>
        <v>1.63732118</v>
      </c>
      <c r="BS70" s="331">
        <f t="shared" si="21"/>
        <v>0</v>
      </c>
      <c r="BT70" s="331">
        <f t="shared" si="21"/>
        <v>0</v>
      </c>
      <c r="BU70" s="331">
        <f t="shared" si="21"/>
        <v>1.63732118</v>
      </c>
      <c r="BV70" s="331">
        <f t="shared" si="21"/>
        <v>0</v>
      </c>
      <c r="BW70" s="341" t="s">
        <v>662</v>
      </c>
      <c r="BY70" s="342"/>
    </row>
    <row r="71" spans="1:77" s="361" customFormat="1" ht="60.75" customHeight="1" x14ac:dyDescent="0.25">
      <c r="A71" s="347" t="s">
        <v>653</v>
      </c>
      <c r="B71" s="348" t="s">
        <v>650</v>
      </c>
      <c r="C71" s="349" t="s">
        <v>682</v>
      </c>
      <c r="D71" s="349"/>
      <c r="E71" s="350">
        <v>2019</v>
      </c>
      <c r="F71" s="350">
        <f t="shared" si="10"/>
        <v>2019</v>
      </c>
      <c r="G71" s="351" t="s">
        <v>659</v>
      </c>
      <c r="H71" s="319" t="s">
        <v>489</v>
      </c>
      <c r="I71" s="349">
        <v>0.73499999999999999</v>
      </c>
      <c r="J71" s="352" t="s">
        <v>683</v>
      </c>
      <c r="K71" s="353" t="s">
        <v>489</v>
      </c>
      <c r="L71" s="555">
        <v>0</v>
      </c>
      <c r="M71" s="354" t="s">
        <v>489</v>
      </c>
      <c r="N71" s="354" t="s">
        <v>489</v>
      </c>
      <c r="O71" s="354" t="s">
        <v>489</v>
      </c>
      <c r="P71" s="354" t="s">
        <v>489</v>
      </c>
      <c r="Q71" s="354" t="s">
        <v>489</v>
      </c>
      <c r="R71" s="354" t="s">
        <v>489</v>
      </c>
      <c r="S71" s="354" t="s">
        <v>489</v>
      </c>
      <c r="T71" s="319">
        <f t="shared" si="22"/>
        <v>0.73499999999999999</v>
      </c>
      <c r="U71" s="353">
        <f t="shared" si="14"/>
        <v>0</v>
      </c>
      <c r="V71" s="319" t="s">
        <v>489</v>
      </c>
      <c r="W71" s="353">
        <f t="shared" si="29"/>
        <v>0.73499999999999999</v>
      </c>
      <c r="X71" s="353">
        <f t="shared" si="32"/>
        <v>0</v>
      </c>
      <c r="Y71" s="355" t="s">
        <v>489</v>
      </c>
      <c r="Z71" s="355" t="s">
        <v>489</v>
      </c>
      <c r="AA71" s="355" t="s">
        <v>489</v>
      </c>
      <c r="AB71" s="355" t="s">
        <v>489</v>
      </c>
      <c r="AC71" s="355" t="s">
        <v>489</v>
      </c>
      <c r="AD71" s="355" t="s">
        <v>489</v>
      </c>
      <c r="AE71" s="355" t="s">
        <v>489</v>
      </c>
      <c r="AF71" s="355" t="s">
        <v>489</v>
      </c>
      <c r="AG71" s="355" t="s">
        <v>489</v>
      </c>
      <c r="AH71" s="355" t="s">
        <v>489</v>
      </c>
      <c r="AI71" s="355" t="s">
        <v>489</v>
      </c>
      <c r="AJ71" s="355" t="s">
        <v>489</v>
      </c>
      <c r="AK71" s="355" t="s">
        <v>489</v>
      </c>
      <c r="AL71" s="355" t="s">
        <v>489</v>
      </c>
      <c r="AM71" s="355" t="s">
        <v>489</v>
      </c>
      <c r="AN71" s="355" t="s">
        <v>489</v>
      </c>
      <c r="AO71" s="355" t="s">
        <v>489</v>
      </c>
      <c r="AP71" s="355" t="s">
        <v>489</v>
      </c>
      <c r="AQ71" s="355" t="s">
        <v>489</v>
      </c>
      <c r="AR71" s="355" t="s">
        <v>489</v>
      </c>
      <c r="AS71" s="356">
        <f t="shared" si="23"/>
        <v>0.73499999999999999</v>
      </c>
      <c r="AT71" s="357">
        <v>0</v>
      </c>
      <c r="AU71" s="357">
        <v>0</v>
      </c>
      <c r="AV71" s="353">
        <f t="shared" si="30"/>
        <v>0.73499999999999999</v>
      </c>
      <c r="AW71" s="355">
        <v>0</v>
      </c>
      <c r="AX71" s="438">
        <f t="shared" si="24"/>
        <v>0</v>
      </c>
      <c r="AY71" s="349">
        <f t="shared" si="25"/>
        <v>0</v>
      </c>
      <c r="AZ71" s="349">
        <f t="shared" si="25"/>
        <v>0</v>
      </c>
      <c r="BA71" s="349">
        <f t="shared" si="31"/>
        <v>0</v>
      </c>
      <c r="BB71" s="349">
        <f t="shared" si="26"/>
        <v>0</v>
      </c>
      <c r="BC71" s="358">
        <v>0</v>
      </c>
      <c r="BD71" s="355">
        <v>0</v>
      </c>
      <c r="BE71" s="355">
        <v>0</v>
      </c>
      <c r="BF71" s="355">
        <v>0</v>
      </c>
      <c r="BG71" s="355">
        <v>0</v>
      </c>
      <c r="BH71" s="357">
        <f t="shared" si="27"/>
        <v>0</v>
      </c>
      <c r="BI71" s="349">
        <f t="shared" si="28"/>
        <v>0</v>
      </c>
      <c r="BJ71" s="349">
        <f t="shared" si="28"/>
        <v>0</v>
      </c>
      <c r="BK71" s="349">
        <f t="shared" si="28"/>
        <v>0</v>
      </c>
      <c r="BL71" s="349">
        <f t="shared" si="28"/>
        <v>0</v>
      </c>
      <c r="BM71" s="359">
        <f t="shared" si="17"/>
        <v>0.73499999999999999</v>
      </c>
      <c r="BN71" s="319">
        <f t="shared" si="18"/>
        <v>0</v>
      </c>
      <c r="BO71" s="319">
        <f t="shared" si="18"/>
        <v>0</v>
      </c>
      <c r="BP71" s="319">
        <f t="shared" si="18"/>
        <v>0.73499999999999999</v>
      </c>
      <c r="BQ71" s="319">
        <f t="shared" si="19"/>
        <v>0</v>
      </c>
      <c r="BR71" s="359">
        <f t="shared" si="20"/>
        <v>0</v>
      </c>
      <c r="BS71" s="319">
        <f t="shared" si="21"/>
        <v>0</v>
      </c>
      <c r="BT71" s="319">
        <f t="shared" si="21"/>
        <v>0</v>
      </c>
      <c r="BU71" s="319">
        <f t="shared" si="21"/>
        <v>0</v>
      </c>
      <c r="BV71" s="319">
        <f t="shared" si="21"/>
        <v>0</v>
      </c>
      <c r="BW71" s="360" t="s">
        <v>489</v>
      </c>
      <c r="BY71" s="342"/>
    </row>
    <row r="72" spans="1:77" s="342" customFormat="1" ht="124.5" customHeight="1" x14ac:dyDescent="0.25">
      <c r="A72" s="362" t="s">
        <v>635</v>
      </c>
      <c r="B72" s="327" t="s">
        <v>684</v>
      </c>
      <c r="C72" s="363" t="s">
        <v>640</v>
      </c>
      <c r="D72" s="328" t="s">
        <v>628</v>
      </c>
      <c r="E72" s="329">
        <v>2019</v>
      </c>
      <c r="F72" s="329" t="s">
        <v>489</v>
      </c>
      <c r="G72" s="330" t="s">
        <v>659</v>
      </c>
      <c r="H72" s="333" t="s">
        <v>489</v>
      </c>
      <c r="I72" s="333" t="s">
        <v>489</v>
      </c>
      <c r="J72" s="330" t="s">
        <v>489</v>
      </c>
      <c r="K72" s="333" t="s">
        <v>489</v>
      </c>
      <c r="L72" s="556">
        <v>3.2314631999999999</v>
      </c>
      <c r="M72" s="330" t="s">
        <v>661</v>
      </c>
      <c r="N72" s="329" t="s">
        <v>489</v>
      </c>
      <c r="O72" s="329" t="s">
        <v>489</v>
      </c>
      <c r="P72" s="329" t="s">
        <v>489</v>
      </c>
      <c r="Q72" s="329" t="s">
        <v>489</v>
      </c>
      <c r="R72" s="329" t="s">
        <v>489</v>
      </c>
      <c r="S72" s="329" t="s">
        <v>489</v>
      </c>
      <c r="T72" s="364" t="s">
        <v>489</v>
      </c>
      <c r="U72" s="333">
        <f t="shared" si="14"/>
        <v>3.2314631999999999</v>
      </c>
      <c r="V72" s="365" t="s">
        <v>489</v>
      </c>
      <c r="W72" s="333" t="s">
        <v>489</v>
      </c>
      <c r="X72" s="333">
        <f t="shared" si="32"/>
        <v>3.2314631999999999</v>
      </c>
      <c r="Y72" s="334" t="s">
        <v>489</v>
      </c>
      <c r="Z72" s="334" t="s">
        <v>489</v>
      </c>
      <c r="AA72" s="334" t="s">
        <v>489</v>
      </c>
      <c r="AB72" s="334" t="s">
        <v>489</v>
      </c>
      <c r="AC72" s="334" t="s">
        <v>489</v>
      </c>
      <c r="AD72" s="334" t="s">
        <v>489</v>
      </c>
      <c r="AE72" s="334" t="s">
        <v>489</v>
      </c>
      <c r="AF72" s="334" t="s">
        <v>489</v>
      </c>
      <c r="AG72" s="334" t="s">
        <v>489</v>
      </c>
      <c r="AH72" s="334" t="s">
        <v>489</v>
      </c>
      <c r="AI72" s="334" t="s">
        <v>489</v>
      </c>
      <c r="AJ72" s="334" t="s">
        <v>489</v>
      </c>
      <c r="AK72" s="334" t="s">
        <v>489</v>
      </c>
      <c r="AL72" s="334" t="s">
        <v>489</v>
      </c>
      <c r="AM72" s="334" t="s">
        <v>489</v>
      </c>
      <c r="AN72" s="334" t="s">
        <v>489</v>
      </c>
      <c r="AO72" s="334" t="s">
        <v>489</v>
      </c>
      <c r="AP72" s="334" t="s">
        <v>489</v>
      </c>
      <c r="AQ72" s="334" t="s">
        <v>489</v>
      </c>
      <c r="AR72" s="334" t="s">
        <v>489</v>
      </c>
      <c r="AS72" s="335">
        <v>0</v>
      </c>
      <c r="AT72" s="334">
        <v>0</v>
      </c>
      <c r="AU72" s="366">
        <v>0</v>
      </c>
      <c r="AV72" s="333" t="str">
        <f t="shared" si="30"/>
        <v>нд</v>
      </c>
      <c r="AW72" s="367">
        <v>0</v>
      </c>
      <c r="AX72" s="439">
        <f>SUM(AY72:BB72)</f>
        <v>3.2314631999999999</v>
      </c>
      <c r="AY72" s="328">
        <f>AT72</f>
        <v>0</v>
      </c>
      <c r="AZ72" s="328">
        <f>AU72</f>
        <v>0</v>
      </c>
      <c r="BA72" s="328">
        <f t="shared" si="31"/>
        <v>3.2314631999999999</v>
      </c>
      <c r="BB72" s="328">
        <f>AW72</f>
        <v>0</v>
      </c>
      <c r="BC72" s="335">
        <v>0</v>
      </c>
      <c r="BD72" s="334">
        <v>0</v>
      </c>
      <c r="BE72" s="334">
        <v>0</v>
      </c>
      <c r="BF72" s="334">
        <v>0</v>
      </c>
      <c r="BG72" s="334">
        <v>0</v>
      </c>
      <c r="BH72" s="334">
        <f>SUM(BI72:BL72)</f>
        <v>0</v>
      </c>
      <c r="BI72" s="328">
        <f>BD72</f>
        <v>0</v>
      </c>
      <c r="BJ72" s="328">
        <f>BE72</f>
        <v>0</v>
      </c>
      <c r="BK72" s="328">
        <f>BF72</f>
        <v>0</v>
      </c>
      <c r="BL72" s="328">
        <f>BG72</f>
        <v>0</v>
      </c>
      <c r="BM72" s="368">
        <f>SUM(BN72:BQ72)</f>
        <v>0</v>
      </c>
      <c r="BN72" s="333">
        <f>SUM(AJ72,AT72,BD72)</f>
        <v>0</v>
      </c>
      <c r="BO72" s="333">
        <f>SUM(AK72,AU72,BE72)</f>
        <v>0</v>
      </c>
      <c r="BP72" s="333">
        <f>SUM(AL72,AV72,BF72)</f>
        <v>0</v>
      </c>
      <c r="BQ72" s="333">
        <f>SUM(AM72,AW72,BG72)</f>
        <v>0</v>
      </c>
      <c r="BR72" s="368">
        <f>SUM(BS72:BV72)</f>
        <v>3.2314631999999999</v>
      </c>
      <c r="BS72" s="333">
        <f>SUM(AO72,AY72,BI72)</f>
        <v>0</v>
      </c>
      <c r="BT72" s="333">
        <f>SUM(AP72,AZ72,BJ72)</f>
        <v>0</v>
      </c>
      <c r="BU72" s="333">
        <f>SUM(AQ72,BA72,BK72)</f>
        <v>3.2314631999999999</v>
      </c>
      <c r="BV72" s="333">
        <f>SUM(AR72,BB72,BL72)</f>
        <v>0</v>
      </c>
      <c r="BW72" s="369" t="s">
        <v>685</v>
      </c>
    </row>
    <row r="73" spans="1:77" s="342" customFormat="1" ht="66.75" customHeight="1" x14ac:dyDescent="0.25">
      <c r="A73" s="370"/>
      <c r="B73" s="371" t="s">
        <v>686</v>
      </c>
      <c r="C73" s="372"/>
      <c r="D73" s="373"/>
      <c r="E73" s="374"/>
      <c r="F73" s="374"/>
      <c r="G73" s="375"/>
      <c r="H73" s="376"/>
      <c r="I73" s="376"/>
      <c r="J73" s="375"/>
      <c r="K73" s="376"/>
      <c r="L73" s="557"/>
      <c r="M73" s="375"/>
      <c r="N73" s="374"/>
      <c r="O73" s="374"/>
      <c r="P73" s="374"/>
      <c r="Q73" s="374"/>
      <c r="R73" s="374"/>
      <c r="S73" s="374"/>
      <c r="T73" s="377"/>
      <c r="U73" s="376"/>
      <c r="V73" s="378"/>
      <c r="W73" s="376"/>
      <c r="X73" s="376"/>
      <c r="Y73" s="379"/>
      <c r="Z73" s="379"/>
      <c r="AA73" s="379"/>
      <c r="AB73" s="379"/>
      <c r="AC73" s="379"/>
      <c r="AD73" s="379"/>
      <c r="AE73" s="379"/>
      <c r="AF73" s="379"/>
      <c r="AG73" s="379"/>
      <c r="AH73" s="379"/>
      <c r="AI73" s="379"/>
      <c r="AJ73" s="379"/>
      <c r="AK73" s="379"/>
      <c r="AL73" s="379"/>
      <c r="AM73" s="379"/>
      <c r="AN73" s="379"/>
      <c r="AO73" s="379"/>
      <c r="AP73" s="379"/>
      <c r="AQ73" s="379"/>
      <c r="AR73" s="379"/>
      <c r="AS73" s="380"/>
      <c r="AT73" s="379"/>
      <c r="AU73" s="381"/>
      <c r="AV73" s="376"/>
      <c r="AW73" s="382"/>
      <c r="AX73" s="440"/>
      <c r="AY73" s="373"/>
      <c r="AZ73" s="373"/>
      <c r="BA73" s="373"/>
      <c r="BB73" s="373"/>
      <c r="BC73" s="380"/>
      <c r="BD73" s="379"/>
      <c r="BE73" s="379"/>
      <c r="BF73" s="379"/>
      <c r="BG73" s="379"/>
      <c r="BH73" s="379"/>
      <c r="BI73" s="373"/>
      <c r="BJ73" s="373"/>
      <c r="BK73" s="373"/>
      <c r="BL73" s="373"/>
      <c r="BM73" s="383"/>
      <c r="BN73" s="376"/>
      <c r="BO73" s="376"/>
      <c r="BP73" s="376"/>
      <c r="BQ73" s="376"/>
      <c r="BR73" s="383"/>
      <c r="BS73" s="376"/>
      <c r="BT73" s="376"/>
      <c r="BU73" s="376"/>
      <c r="BV73" s="376"/>
      <c r="BW73" s="384"/>
    </row>
    <row r="74" spans="1:77" s="342" customFormat="1" ht="74.25" customHeight="1" x14ac:dyDescent="0.25">
      <c r="A74" s="370"/>
      <c r="B74" s="371" t="s">
        <v>687</v>
      </c>
      <c r="C74" s="372"/>
      <c r="D74" s="373"/>
      <c r="E74" s="374"/>
      <c r="F74" s="374"/>
      <c r="G74" s="375"/>
      <c r="H74" s="376"/>
      <c r="I74" s="376"/>
      <c r="J74" s="375"/>
      <c r="K74" s="376"/>
      <c r="L74" s="557"/>
      <c r="M74" s="375"/>
      <c r="N74" s="374"/>
      <c r="O74" s="374"/>
      <c r="P74" s="374"/>
      <c r="Q74" s="374"/>
      <c r="R74" s="374"/>
      <c r="S74" s="374"/>
      <c r="T74" s="377"/>
      <c r="U74" s="376"/>
      <c r="V74" s="378"/>
      <c r="W74" s="376"/>
      <c r="X74" s="376"/>
      <c r="Y74" s="379"/>
      <c r="Z74" s="379"/>
      <c r="AA74" s="379"/>
      <c r="AB74" s="379"/>
      <c r="AC74" s="379"/>
      <c r="AD74" s="379"/>
      <c r="AE74" s="379"/>
      <c r="AF74" s="379"/>
      <c r="AG74" s="379"/>
      <c r="AH74" s="379"/>
      <c r="AI74" s="379"/>
      <c r="AJ74" s="379"/>
      <c r="AK74" s="379"/>
      <c r="AL74" s="379"/>
      <c r="AM74" s="379"/>
      <c r="AN74" s="379"/>
      <c r="AO74" s="379"/>
      <c r="AP74" s="379"/>
      <c r="AQ74" s="379"/>
      <c r="AR74" s="379"/>
      <c r="AS74" s="380"/>
      <c r="AT74" s="379"/>
      <c r="AU74" s="381"/>
      <c r="AV74" s="376"/>
      <c r="AW74" s="382"/>
      <c r="AX74" s="440"/>
      <c r="AY74" s="373"/>
      <c r="AZ74" s="373"/>
      <c r="BA74" s="373"/>
      <c r="BB74" s="373"/>
      <c r="BC74" s="380"/>
      <c r="BD74" s="379"/>
      <c r="BE74" s="379"/>
      <c r="BF74" s="379"/>
      <c r="BG74" s="379"/>
      <c r="BH74" s="379"/>
      <c r="BI74" s="373"/>
      <c r="BJ74" s="373"/>
      <c r="BK74" s="373"/>
      <c r="BL74" s="373"/>
      <c r="BM74" s="383"/>
      <c r="BN74" s="376"/>
      <c r="BO74" s="376"/>
      <c r="BP74" s="376"/>
      <c r="BQ74" s="376"/>
      <c r="BR74" s="383"/>
      <c r="BS74" s="376"/>
      <c r="BT74" s="376"/>
      <c r="BU74" s="376"/>
      <c r="BV74" s="376"/>
      <c r="BW74" s="384"/>
    </row>
    <row r="75" spans="1:77" s="342" customFormat="1" ht="63.75" customHeight="1" x14ac:dyDescent="0.25">
      <c r="A75" s="370"/>
      <c r="B75" s="371" t="s">
        <v>688</v>
      </c>
      <c r="C75" s="372"/>
      <c r="D75" s="373"/>
      <c r="E75" s="374"/>
      <c r="F75" s="374"/>
      <c r="G75" s="375"/>
      <c r="H75" s="376"/>
      <c r="I75" s="376"/>
      <c r="J75" s="375"/>
      <c r="K75" s="376"/>
      <c r="L75" s="557"/>
      <c r="M75" s="375"/>
      <c r="N75" s="374"/>
      <c r="O75" s="374"/>
      <c r="P75" s="374"/>
      <c r="Q75" s="374"/>
      <c r="R75" s="374"/>
      <c r="S75" s="374"/>
      <c r="T75" s="377"/>
      <c r="U75" s="376"/>
      <c r="V75" s="378"/>
      <c r="W75" s="376"/>
      <c r="X75" s="376"/>
      <c r="Y75" s="379"/>
      <c r="Z75" s="379"/>
      <c r="AA75" s="379"/>
      <c r="AB75" s="379"/>
      <c r="AC75" s="379"/>
      <c r="AD75" s="379"/>
      <c r="AE75" s="379"/>
      <c r="AF75" s="379"/>
      <c r="AG75" s="379"/>
      <c r="AH75" s="379"/>
      <c r="AI75" s="379"/>
      <c r="AJ75" s="379"/>
      <c r="AK75" s="379"/>
      <c r="AL75" s="379"/>
      <c r="AM75" s="379"/>
      <c r="AN75" s="379"/>
      <c r="AO75" s="379"/>
      <c r="AP75" s="379"/>
      <c r="AQ75" s="379"/>
      <c r="AR75" s="379"/>
      <c r="AS75" s="380"/>
      <c r="AT75" s="379"/>
      <c r="AU75" s="381"/>
      <c r="AV75" s="376"/>
      <c r="AW75" s="382"/>
      <c r="AX75" s="440"/>
      <c r="AY75" s="373"/>
      <c r="AZ75" s="373"/>
      <c r="BA75" s="373"/>
      <c r="BB75" s="373"/>
      <c r="BC75" s="380"/>
      <c r="BD75" s="379"/>
      <c r="BE75" s="379"/>
      <c r="BF75" s="379"/>
      <c r="BG75" s="379"/>
      <c r="BH75" s="379"/>
      <c r="BI75" s="373"/>
      <c r="BJ75" s="373"/>
      <c r="BK75" s="373"/>
      <c r="BL75" s="373"/>
      <c r="BM75" s="383"/>
      <c r="BN75" s="376"/>
      <c r="BO75" s="376"/>
      <c r="BP75" s="376"/>
      <c r="BQ75" s="376"/>
      <c r="BR75" s="383"/>
      <c r="BS75" s="376"/>
      <c r="BT75" s="376"/>
      <c r="BU75" s="376"/>
      <c r="BV75" s="376"/>
      <c r="BW75" s="384"/>
    </row>
    <row r="76" spans="1:77" s="342" customFormat="1" ht="59.25" customHeight="1" x14ac:dyDescent="0.25">
      <c r="A76" s="385"/>
      <c r="B76" s="371" t="s">
        <v>689</v>
      </c>
      <c r="C76" s="386"/>
      <c r="D76" s="373"/>
      <c r="E76" s="374"/>
      <c r="F76" s="374"/>
      <c r="G76" s="375"/>
      <c r="H76" s="387"/>
      <c r="I76" s="387"/>
      <c r="J76" s="375"/>
      <c r="K76" s="387"/>
      <c r="L76" s="557"/>
      <c r="M76" s="375"/>
      <c r="N76" s="374"/>
      <c r="O76" s="374"/>
      <c r="P76" s="374"/>
      <c r="Q76" s="374"/>
      <c r="R76" s="374"/>
      <c r="S76" s="374"/>
      <c r="T76" s="388"/>
      <c r="U76" s="387"/>
      <c r="V76" s="389"/>
      <c r="W76" s="376"/>
      <c r="X76" s="376"/>
      <c r="Y76" s="379"/>
      <c r="Z76" s="379"/>
      <c r="AA76" s="379"/>
      <c r="AB76" s="379"/>
      <c r="AC76" s="379"/>
      <c r="AD76" s="379"/>
      <c r="AE76" s="379"/>
      <c r="AF76" s="379"/>
      <c r="AG76" s="379"/>
      <c r="AH76" s="379"/>
      <c r="AI76" s="379"/>
      <c r="AJ76" s="379"/>
      <c r="AK76" s="379"/>
      <c r="AL76" s="379"/>
      <c r="AM76" s="379"/>
      <c r="AN76" s="379"/>
      <c r="AO76" s="379"/>
      <c r="AP76" s="379"/>
      <c r="AQ76" s="379"/>
      <c r="AR76" s="379"/>
      <c r="AS76" s="380"/>
      <c r="AT76" s="379"/>
      <c r="AU76" s="381"/>
      <c r="AV76" s="387"/>
      <c r="AW76" s="382"/>
      <c r="AX76" s="441"/>
      <c r="AY76" s="390"/>
      <c r="AZ76" s="390"/>
      <c r="BA76" s="390"/>
      <c r="BB76" s="390"/>
      <c r="BC76" s="380"/>
      <c r="BD76" s="379"/>
      <c r="BE76" s="379"/>
      <c r="BF76" s="379"/>
      <c r="BG76" s="379"/>
      <c r="BH76" s="391"/>
      <c r="BI76" s="390"/>
      <c r="BJ76" s="390"/>
      <c r="BK76" s="390"/>
      <c r="BL76" s="390"/>
      <c r="BM76" s="392"/>
      <c r="BN76" s="387"/>
      <c r="BO76" s="387"/>
      <c r="BP76" s="387"/>
      <c r="BQ76" s="387"/>
      <c r="BR76" s="392"/>
      <c r="BS76" s="387"/>
      <c r="BT76" s="387"/>
      <c r="BU76" s="387"/>
      <c r="BV76" s="387"/>
      <c r="BW76" s="384"/>
    </row>
    <row r="77" spans="1:77" s="342" customFormat="1" ht="107.25" customHeight="1" x14ac:dyDescent="0.25">
      <c r="A77" s="393" t="s">
        <v>635</v>
      </c>
      <c r="B77" s="394" t="s">
        <v>690</v>
      </c>
      <c r="C77" s="362" t="s">
        <v>642</v>
      </c>
      <c r="D77" s="328" t="s">
        <v>628</v>
      </c>
      <c r="E77" s="329">
        <v>2019</v>
      </c>
      <c r="F77" s="329" t="s">
        <v>489</v>
      </c>
      <c r="G77" s="330" t="s">
        <v>659</v>
      </c>
      <c r="H77" s="333" t="s">
        <v>489</v>
      </c>
      <c r="I77" s="333" t="s">
        <v>489</v>
      </c>
      <c r="J77" s="330" t="s">
        <v>489</v>
      </c>
      <c r="K77" s="333" t="s">
        <v>489</v>
      </c>
      <c r="L77" s="556">
        <v>1.3239690500000001</v>
      </c>
      <c r="M77" s="330" t="s">
        <v>661</v>
      </c>
      <c r="N77" s="329" t="s">
        <v>489</v>
      </c>
      <c r="O77" s="329" t="s">
        <v>489</v>
      </c>
      <c r="P77" s="329" t="s">
        <v>489</v>
      </c>
      <c r="Q77" s="329" t="s">
        <v>489</v>
      </c>
      <c r="R77" s="329" t="s">
        <v>489</v>
      </c>
      <c r="S77" s="329" t="s">
        <v>489</v>
      </c>
      <c r="T77" s="333" t="s">
        <v>489</v>
      </c>
      <c r="U77" s="376">
        <f t="shared" si="14"/>
        <v>1.3239690500000001</v>
      </c>
      <c r="V77" s="333" t="s">
        <v>489</v>
      </c>
      <c r="W77" s="333" t="s">
        <v>489</v>
      </c>
      <c r="X77" s="333">
        <f t="shared" si="32"/>
        <v>1.3239690500000001</v>
      </c>
      <c r="Y77" s="334" t="s">
        <v>489</v>
      </c>
      <c r="Z77" s="334" t="s">
        <v>489</v>
      </c>
      <c r="AA77" s="334" t="s">
        <v>489</v>
      </c>
      <c r="AB77" s="334" t="s">
        <v>489</v>
      </c>
      <c r="AC77" s="334" t="s">
        <v>489</v>
      </c>
      <c r="AD77" s="334" t="s">
        <v>489</v>
      </c>
      <c r="AE77" s="334" t="s">
        <v>489</v>
      </c>
      <c r="AF77" s="334" t="s">
        <v>489</v>
      </c>
      <c r="AG77" s="334" t="s">
        <v>489</v>
      </c>
      <c r="AH77" s="334" t="s">
        <v>489</v>
      </c>
      <c r="AI77" s="334" t="s">
        <v>489</v>
      </c>
      <c r="AJ77" s="334" t="s">
        <v>489</v>
      </c>
      <c r="AK77" s="334" t="s">
        <v>489</v>
      </c>
      <c r="AL77" s="334" t="s">
        <v>489</v>
      </c>
      <c r="AM77" s="334" t="s">
        <v>489</v>
      </c>
      <c r="AN77" s="334" t="s">
        <v>489</v>
      </c>
      <c r="AO77" s="334" t="s">
        <v>489</v>
      </c>
      <c r="AP77" s="334" t="s">
        <v>489</v>
      </c>
      <c r="AQ77" s="334" t="s">
        <v>489</v>
      </c>
      <c r="AR77" s="334" t="s">
        <v>489</v>
      </c>
      <c r="AS77" s="334" t="s">
        <v>489</v>
      </c>
      <c r="AT77" s="334" t="s">
        <v>489</v>
      </c>
      <c r="AU77" s="334" t="s">
        <v>489</v>
      </c>
      <c r="AV77" s="334" t="s">
        <v>489</v>
      </c>
      <c r="AW77" s="334" t="s">
        <v>489</v>
      </c>
      <c r="AX77" s="439">
        <f>SUM(AY77:BB77)</f>
        <v>1.3239690500000001</v>
      </c>
      <c r="AY77" s="328" t="str">
        <f>AT77</f>
        <v>нд</v>
      </c>
      <c r="AZ77" s="328" t="str">
        <f>AU77</f>
        <v>нд</v>
      </c>
      <c r="BA77" s="333">
        <f t="shared" si="31"/>
        <v>1.3239690500000001</v>
      </c>
      <c r="BB77" s="328" t="str">
        <f>AW77</f>
        <v>нд</v>
      </c>
      <c r="BC77" s="335" t="s">
        <v>489</v>
      </c>
      <c r="BD77" s="334" t="s">
        <v>489</v>
      </c>
      <c r="BE77" s="334" t="s">
        <v>489</v>
      </c>
      <c r="BF77" s="334" t="s">
        <v>489</v>
      </c>
      <c r="BG77" s="334" t="s">
        <v>489</v>
      </c>
      <c r="BH77" s="334" t="s">
        <v>489</v>
      </c>
      <c r="BI77" s="334" t="s">
        <v>489</v>
      </c>
      <c r="BJ77" s="334" t="s">
        <v>489</v>
      </c>
      <c r="BK77" s="334" t="s">
        <v>489</v>
      </c>
      <c r="BL77" s="334" t="s">
        <v>489</v>
      </c>
      <c r="BM77" s="368">
        <f>SUM(BN77:BQ77)</f>
        <v>0</v>
      </c>
      <c r="BN77" s="333">
        <f>SUM(AJ77,AT77,BD77)</f>
        <v>0</v>
      </c>
      <c r="BO77" s="333">
        <f>SUM(AK77,AU77,BE77)</f>
        <v>0</v>
      </c>
      <c r="BP77" s="333">
        <f>SUM(AL77,AV77,BF77)</f>
        <v>0</v>
      </c>
      <c r="BQ77" s="333">
        <f>SUM(AM77,AW77,BG77)</f>
        <v>0</v>
      </c>
      <c r="BR77" s="368">
        <f>SUM(BS77:BV77)</f>
        <v>1.3239690500000001</v>
      </c>
      <c r="BS77" s="333">
        <f>SUM(AO77,AY77,BI77)</f>
        <v>0</v>
      </c>
      <c r="BT77" s="333">
        <f>SUM(AP77,AZ77,BJ77)</f>
        <v>0</v>
      </c>
      <c r="BU77" s="333">
        <f>SUM(AQ77,BA77,BK77)</f>
        <v>1.3239690500000001</v>
      </c>
      <c r="BV77" s="333">
        <f>SUM(AR77,BB77,BL77)</f>
        <v>0</v>
      </c>
      <c r="BW77" s="369" t="s">
        <v>685</v>
      </c>
    </row>
    <row r="78" spans="1:77" s="342" customFormat="1" ht="72" customHeight="1" x14ac:dyDescent="0.25">
      <c r="A78" s="370"/>
      <c r="B78" s="371" t="s">
        <v>691</v>
      </c>
      <c r="C78" s="370"/>
      <c r="D78" s="373"/>
      <c r="E78" s="374"/>
      <c r="F78" s="374"/>
      <c r="G78" s="375"/>
      <c r="H78" s="376"/>
      <c r="I78" s="376"/>
      <c r="J78" s="375"/>
      <c r="K78" s="376"/>
      <c r="L78" s="557"/>
      <c r="M78" s="375"/>
      <c r="N78" s="374"/>
      <c r="O78" s="374"/>
      <c r="P78" s="374"/>
      <c r="Q78" s="374"/>
      <c r="R78" s="374"/>
      <c r="S78" s="374"/>
      <c r="T78" s="376"/>
      <c r="U78" s="376"/>
      <c r="V78" s="376"/>
      <c r="W78" s="376"/>
      <c r="X78" s="376"/>
      <c r="Y78" s="379"/>
      <c r="Z78" s="379"/>
      <c r="AA78" s="379"/>
      <c r="AB78" s="379"/>
      <c r="AC78" s="379"/>
      <c r="AD78" s="379"/>
      <c r="AE78" s="379"/>
      <c r="AF78" s="379"/>
      <c r="AG78" s="379"/>
      <c r="AH78" s="379"/>
      <c r="AI78" s="379"/>
      <c r="AJ78" s="379"/>
      <c r="AK78" s="379"/>
      <c r="AL78" s="379"/>
      <c r="AM78" s="379"/>
      <c r="AN78" s="379"/>
      <c r="AO78" s="379"/>
      <c r="AP78" s="379"/>
      <c r="AQ78" s="379"/>
      <c r="AR78" s="379"/>
      <c r="AS78" s="380"/>
      <c r="AT78" s="379"/>
      <c r="AU78" s="379"/>
      <c r="AV78" s="376"/>
      <c r="AW78" s="379"/>
      <c r="AX78" s="440"/>
      <c r="AY78" s="373"/>
      <c r="AZ78" s="373"/>
      <c r="BA78" s="373"/>
      <c r="BB78" s="373"/>
      <c r="BC78" s="380"/>
      <c r="BD78" s="379"/>
      <c r="BE78" s="379"/>
      <c r="BF78" s="379"/>
      <c r="BG78" s="379"/>
      <c r="BH78" s="379"/>
      <c r="BI78" s="373"/>
      <c r="BJ78" s="373"/>
      <c r="BK78" s="373"/>
      <c r="BL78" s="373"/>
      <c r="BM78" s="383"/>
      <c r="BN78" s="376"/>
      <c r="BO78" s="376"/>
      <c r="BP78" s="376"/>
      <c r="BQ78" s="376"/>
      <c r="BR78" s="383"/>
      <c r="BS78" s="376"/>
      <c r="BT78" s="376"/>
      <c r="BU78" s="376"/>
      <c r="BV78" s="376"/>
      <c r="BW78" s="384"/>
    </row>
    <row r="79" spans="1:77" s="342" customFormat="1" ht="45" customHeight="1" x14ac:dyDescent="0.25">
      <c r="A79" s="370"/>
      <c r="B79" s="371" t="s">
        <v>692</v>
      </c>
      <c r="C79" s="370"/>
      <c r="D79" s="373"/>
      <c r="E79" s="374"/>
      <c r="F79" s="374"/>
      <c r="G79" s="375"/>
      <c r="H79" s="376"/>
      <c r="I79" s="376"/>
      <c r="J79" s="375"/>
      <c r="K79" s="376"/>
      <c r="L79" s="557"/>
      <c r="M79" s="375"/>
      <c r="N79" s="374"/>
      <c r="O79" s="374"/>
      <c r="P79" s="374"/>
      <c r="Q79" s="374"/>
      <c r="R79" s="374"/>
      <c r="S79" s="374"/>
      <c r="T79" s="376"/>
      <c r="U79" s="376"/>
      <c r="V79" s="376"/>
      <c r="W79" s="376"/>
      <c r="X79" s="376"/>
      <c r="Y79" s="379"/>
      <c r="Z79" s="379"/>
      <c r="AA79" s="379"/>
      <c r="AB79" s="379"/>
      <c r="AC79" s="379"/>
      <c r="AD79" s="379"/>
      <c r="AE79" s="379"/>
      <c r="AF79" s="379"/>
      <c r="AG79" s="379"/>
      <c r="AH79" s="379"/>
      <c r="AI79" s="379"/>
      <c r="AJ79" s="379"/>
      <c r="AK79" s="379"/>
      <c r="AL79" s="379"/>
      <c r="AM79" s="379"/>
      <c r="AN79" s="379"/>
      <c r="AO79" s="379"/>
      <c r="AP79" s="379"/>
      <c r="AQ79" s="379"/>
      <c r="AR79" s="379"/>
      <c r="AS79" s="380"/>
      <c r="AT79" s="379"/>
      <c r="AU79" s="379"/>
      <c r="AV79" s="376"/>
      <c r="AW79" s="379"/>
      <c r="AX79" s="440"/>
      <c r="AY79" s="373"/>
      <c r="AZ79" s="373"/>
      <c r="BA79" s="373"/>
      <c r="BB79" s="373"/>
      <c r="BC79" s="380"/>
      <c r="BD79" s="379"/>
      <c r="BE79" s="379"/>
      <c r="BF79" s="379"/>
      <c r="BG79" s="379"/>
      <c r="BH79" s="379"/>
      <c r="BI79" s="373"/>
      <c r="BJ79" s="373"/>
      <c r="BK79" s="373"/>
      <c r="BL79" s="373"/>
      <c r="BM79" s="383"/>
      <c r="BN79" s="376"/>
      <c r="BO79" s="376"/>
      <c r="BP79" s="376"/>
      <c r="BQ79" s="376"/>
      <c r="BR79" s="383"/>
      <c r="BS79" s="376"/>
      <c r="BT79" s="376"/>
      <c r="BU79" s="376"/>
      <c r="BV79" s="376"/>
      <c r="BW79" s="384"/>
    </row>
    <row r="80" spans="1:77" s="342" customFormat="1" ht="48.75" customHeight="1" x14ac:dyDescent="0.25">
      <c r="A80" s="385"/>
      <c r="B80" s="371" t="s">
        <v>693</v>
      </c>
      <c r="C80" s="370"/>
      <c r="D80" s="373"/>
      <c r="E80" s="374"/>
      <c r="F80" s="374"/>
      <c r="G80" s="375"/>
      <c r="H80" s="387"/>
      <c r="I80" s="376"/>
      <c r="J80" s="375"/>
      <c r="K80" s="376"/>
      <c r="L80" s="557"/>
      <c r="M80" s="375"/>
      <c r="N80" s="374"/>
      <c r="O80" s="374"/>
      <c r="P80" s="374"/>
      <c r="Q80" s="374"/>
      <c r="R80" s="374"/>
      <c r="S80" s="374"/>
      <c r="T80" s="387"/>
      <c r="U80" s="387"/>
      <c r="V80" s="387"/>
      <c r="W80" s="376"/>
      <c r="X80" s="376"/>
      <c r="Y80" s="379"/>
      <c r="Z80" s="379"/>
      <c r="AA80" s="379"/>
      <c r="AB80" s="379"/>
      <c r="AC80" s="379"/>
      <c r="AD80" s="379"/>
      <c r="AE80" s="379"/>
      <c r="AF80" s="379"/>
      <c r="AG80" s="379"/>
      <c r="AH80" s="379"/>
      <c r="AI80" s="379"/>
      <c r="AJ80" s="379"/>
      <c r="AK80" s="379"/>
      <c r="AL80" s="379"/>
      <c r="AM80" s="379"/>
      <c r="AN80" s="379"/>
      <c r="AO80" s="379"/>
      <c r="AP80" s="379"/>
      <c r="AQ80" s="379"/>
      <c r="AR80" s="379"/>
      <c r="AS80" s="380"/>
      <c r="AT80" s="379"/>
      <c r="AU80" s="379"/>
      <c r="AV80" s="376"/>
      <c r="AW80" s="379"/>
      <c r="AX80" s="440"/>
      <c r="AY80" s="373"/>
      <c r="AZ80" s="373"/>
      <c r="BA80" s="373"/>
      <c r="BB80" s="373"/>
      <c r="BC80" s="380"/>
      <c r="BD80" s="379"/>
      <c r="BE80" s="379"/>
      <c r="BF80" s="379"/>
      <c r="BG80" s="379"/>
      <c r="BH80" s="391"/>
      <c r="BI80" s="390"/>
      <c r="BJ80" s="390"/>
      <c r="BK80" s="390"/>
      <c r="BL80" s="390"/>
      <c r="BM80" s="392"/>
      <c r="BN80" s="387"/>
      <c r="BO80" s="387"/>
      <c r="BP80" s="387"/>
      <c r="BQ80" s="387"/>
      <c r="BR80" s="392"/>
      <c r="BS80" s="387"/>
      <c r="BT80" s="387"/>
      <c r="BU80" s="387"/>
      <c r="BV80" s="387"/>
      <c r="BW80" s="384"/>
    </row>
    <row r="81" spans="1:77" s="303" customFormat="1" ht="217.5" customHeight="1" x14ac:dyDescent="0.25">
      <c r="A81" s="293" t="s">
        <v>653</v>
      </c>
      <c r="B81" s="294" t="s">
        <v>694</v>
      </c>
      <c r="C81" s="295" t="s">
        <v>695</v>
      </c>
      <c r="D81" s="295" t="s">
        <v>628</v>
      </c>
      <c r="E81" s="296">
        <v>2020</v>
      </c>
      <c r="F81" s="296">
        <f t="shared" si="10"/>
        <v>2020</v>
      </c>
      <c r="G81" s="297" t="s">
        <v>696</v>
      </c>
      <c r="H81" s="263" t="s">
        <v>489</v>
      </c>
      <c r="I81" s="262">
        <v>5.916999999999998</v>
      </c>
      <c r="J81" s="297" t="s">
        <v>660</v>
      </c>
      <c r="K81" s="298" t="s">
        <v>489</v>
      </c>
      <c r="L81" s="556">
        <f>I81/1.18*1.2</f>
        <v>6.0172881355932191</v>
      </c>
      <c r="M81" s="297" t="s">
        <v>661</v>
      </c>
      <c r="N81" s="296" t="s">
        <v>489</v>
      </c>
      <c r="O81" s="296" t="s">
        <v>489</v>
      </c>
      <c r="P81" s="296" t="s">
        <v>489</v>
      </c>
      <c r="Q81" s="296" t="s">
        <v>489</v>
      </c>
      <c r="R81" s="296" t="s">
        <v>489</v>
      </c>
      <c r="S81" s="296" t="s">
        <v>489</v>
      </c>
      <c r="T81" s="263">
        <f>I81</f>
        <v>5.916999999999998</v>
      </c>
      <c r="U81" s="263">
        <f t="shared" si="14"/>
        <v>6.0172881355932191</v>
      </c>
      <c r="V81" s="263" t="s">
        <v>489</v>
      </c>
      <c r="W81" s="298">
        <f>T81</f>
        <v>5.916999999999998</v>
      </c>
      <c r="X81" s="298">
        <f>W81/1.18*1.2</f>
        <v>6.0172881355932191</v>
      </c>
      <c r="Y81" s="299" t="s">
        <v>489</v>
      </c>
      <c r="Z81" s="299" t="s">
        <v>489</v>
      </c>
      <c r="AA81" s="299" t="s">
        <v>489</v>
      </c>
      <c r="AB81" s="299" t="s">
        <v>489</v>
      </c>
      <c r="AC81" s="299" t="s">
        <v>489</v>
      </c>
      <c r="AD81" s="299" t="s">
        <v>489</v>
      </c>
      <c r="AE81" s="299" t="s">
        <v>489</v>
      </c>
      <c r="AF81" s="299" t="s">
        <v>489</v>
      </c>
      <c r="AG81" s="299" t="s">
        <v>489</v>
      </c>
      <c r="AH81" s="299" t="s">
        <v>489</v>
      </c>
      <c r="AI81" s="299" t="s">
        <v>489</v>
      </c>
      <c r="AJ81" s="299" t="s">
        <v>489</v>
      </c>
      <c r="AK81" s="299" t="s">
        <v>489</v>
      </c>
      <c r="AL81" s="299" t="s">
        <v>489</v>
      </c>
      <c r="AM81" s="299" t="s">
        <v>489</v>
      </c>
      <c r="AN81" s="299" t="s">
        <v>489</v>
      </c>
      <c r="AO81" s="299" t="s">
        <v>489</v>
      </c>
      <c r="AP81" s="299" t="s">
        <v>489</v>
      </c>
      <c r="AQ81" s="299" t="s">
        <v>489</v>
      </c>
      <c r="AR81" s="299" t="s">
        <v>489</v>
      </c>
      <c r="AS81" s="299" t="s">
        <v>489</v>
      </c>
      <c r="AT81" s="299" t="s">
        <v>489</v>
      </c>
      <c r="AU81" s="299" t="s">
        <v>489</v>
      </c>
      <c r="AV81" s="299" t="s">
        <v>489</v>
      </c>
      <c r="AW81" s="299" t="s">
        <v>489</v>
      </c>
      <c r="AX81" s="442" t="s">
        <v>489</v>
      </c>
      <c r="AY81" s="299" t="s">
        <v>489</v>
      </c>
      <c r="AZ81" s="299" t="s">
        <v>489</v>
      </c>
      <c r="BA81" s="299" t="s">
        <v>489</v>
      </c>
      <c r="BB81" s="299" t="s">
        <v>489</v>
      </c>
      <c r="BC81" s="395">
        <f>BD81+BE81+BF81+BG81</f>
        <v>5.916999999999998</v>
      </c>
      <c r="BD81" s="299">
        <v>0</v>
      </c>
      <c r="BE81" s="299">
        <v>0</v>
      </c>
      <c r="BF81" s="298">
        <f>T81</f>
        <v>5.916999999999998</v>
      </c>
      <c r="BG81" s="299">
        <v>0</v>
      </c>
      <c r="BH81" s="300">
        <f>SUM(BI81:BL81)</f>
        <v>6.0172881355932191</v>
      </c>
      <c r="BI81" s="262">
        <f t="shared" ref="BI81:BJ83" si="33">BD81</f>
        <v>0</v>
      </c>
      <c r="BJ81" s="262">
        <f t="shared" si="33"/>
        <v>0</v>
      </c>
      <c r="BK81" s="262">
        <f>U81</f>
        <v>6.0172881355932191</v>
      </c>
      <c r="BL81" s="262">
        <f>BG81</f>
        <v>0</v>
      </c>
      <c r="BM81" s="300">
        <f t="shared" si="17"/>
        <v>5.916999999999998</v>
      </c>
      <c r="BN81" s="263">
        <f t="shared" si="18"/>
        <v>0</v>
      </c>
      <c r="BO81" s="263">
        <f t="shared" si="18"/>
        <v>0</v>
      </c>
      <c r="BP81" s="263">
        <f t="shared" si="18"/>
        <v>5.916999999999998</v>
      </c>
      <c r="BQ81" s="263">
        <f t="shared" si="19"/>
        <v>0</v>
      </c>
      <c r="BR81" s="300">
        <f t="shared" si="20"/>
        <v>6.0172881355932191</v>
      </c>
      <c r="BS81" s="263">
        <f t="shared" si="21"/>
        <v>0</v>
      </c>
      <c r="BT81" s="263">
        <f t="shared" si="21"/>
        <v>0</v>
      </c>
      <c r="BU81" s="263">
        <f t="shared" si="21"/>
        <v>6.0172881355932191</v>
      </c>
      <c r="BV81" s="263">
        <f t="shared" si="21"/>
        <v>0</v>
      </c>
      <c r="BW81" s="302" t="s">
        <v>697</v>
      </c>
      <c r="BY81" s="342"/>
    </row>
    <row r="82" spans="1:77" s="418" customFormat="1" ht="117" customHeight="1" x14ac:dyDescent="0.25">
      <c r="A82" s="538" t="s">
        <v>653</v>
      </c>
      <c r="B82" s="539" t="s">
        <v>698</v>
      </c>
      <c r="C82" s="428" t="s">
        <v>699</v>
      </c>
      <c r="D82" s="428" t="s">
        <v>628</v>
      </c>
      <c r="E82" s="540">
        <v>2020</v>
      </c>
      <c r="F82" s="540">
        <f>E82</f>
        <v>2020</v>
      </c>
      <c r="G82" s="541" t="s">
        <v>696</v>
      </c>
      <c r="H82" s="542" t="s">
        <v>489</v>
      </c>
      <c r="I82" s="428">
        <v>15.654</v>
      </c>
      <c r="J82" s="543" t="s">
        <v>673</v>
      </c>
      <c r="K82" s="544" t="s">
        <v>489</v>
      </c>
      <c r="L82" s="558">
        <f>I82/1.18*1.2</f>
        <v>15.919322033898306</v>
      </c>
      <c r="M82" s="541" t="s">
        <v>661</v>
      </c>
      <c r="N82" s="545" t="s">
        <v>489</v>
      </c>
      <c r="O82" s="545" t="s">
        <v>489</v>
      </c>
      <c r="P82" s="545" t="s">
        <v>489</v>
      </c>
      <c r="Q82" s="545" t="s">
        <v>489</v>
      </c>
      <c r="R82" s="545" t="s">
        <v>489</v>
      </c>
      <c r="S82" s="545" t="s">
        <v>489</v>
      </c>
      <c r="T82" s="542">
        <f>I82</f>
        <v>15.654</v>
      </c>
      <c r="U82" s="542">
        <f t="shared" si="14"/>
        <v>15.919322033898306</v>
      </c>
      <c r="V82" s="542" t="s">
        <v>489</v>
      </c>
      <c r="W82" s="544">
        <f>T82</f>
        <v>15.654</v>
      </c>
      <c r="X82" s="544">
        <f>W82/1.18*1.2</f>
        <v>15.919322033898306</v>
      </c>
      <c r="Y82" s="442" t="s">
        <v>489</v>
      </c>
      <c r="Z82" s="442" t="s">
        <v>489</v>
      </c>
      <c r="AA82" s="442" t="s">
        <v>489</v>
      </c>
      <c r="AB82" s="442" t="s">
        <v>489</v>
      </c>
      <c r="AC82" s="442" t="s">
        <v>489</v>
      </c>
      <c r="AD82" s="442" t="s">
        <v>489</v>
      </c>
      <c r="AE82" s="442" t="s">
        <v>489</v>
      </c>
      <c r="AF82" s="442" t="s">
        <v>489</v>
      </c>
      <c r="AG82" s="442" t="s">
        <v>489</v>
      </c>
      <c r="AH82" s="442" t="s">
        <v>489</v>
      </c>
      <c r="AI82" s="442" t="s">
        <v>489</v>
      </c>
      <c r="AJ82" s="442" t="s">
        <v>489</v>
      </c>
      <c r="AK82" s="442" t="s">
        <v>489</v>
      </c>
      <c r="AL82" s="442" t="s">
        <v>489</v>
      </c>
      <c r="AM82" s="442" t="s">
        <v>489</v>
      </c>
      <c r="AN82" s="442" t="s">
        <v>489</v>
      </c>
      <c r="AO82" s="442" t="s">
        <v>489</v>
      </c>
      <c r="AP82" s="442" t="s">
        <v>489</v>
      </c>
      <c r="AQ82" s="442" t="s">
        <v>489</v>
      </c>
      <c r="AR82" s="442" t="s">
        <v>489</v>
      </c>
      <c r="AS82" s="442" t="s">
        <v>489</v>
      </c>
      <c r="AT82" s="442" t="s">
        <v>489</v>
      </c>
      <c r="AU82" s="442" t="s">
        <v>489</v>
      </c>
      <c r="AV82" s="442" t="s">
        <v>489</v>
      </c>
      <c r="AW82" s="442" t="s">
        <v>489</v>
      </c>
      <c r="AX82" s="442" t="s">
        <v>489</v>
      </c>
      <c r="AY82" s="442" t="s">
        <v>489</v>
      </c>
      <c r="AZ82" s="442" t="s">
        <v>489</v>
      </c>
      <c r="BA82" s="442" t="s">
        <v>489</v>
      </c>
      <c r="BB82" s="442" t="s">
        <v>489</v>
      </c>
      <c r="BC82" s="546">
        <f>BD82+BE82+BF82+BG82</f>
        <v>15.654</v>
      </c>
      <c r="BD82" s="442">
        <v>0</v>
      </c>
      <c r="BE82" s="442">
        <v>0</v>
      </c>
      <c r="BF82" s="544">
        <f>T82</f>
        <v>15.654</v>
      </c>
      <c r="BG82" s="442">
        <v>0</v>
      </c>
      <c r="BH82" s="546">
        <f>SUM(BI82:BL82)</f>
        <v>15.919322033898306</v>
      </c>
      <c r="BI82" s="428">
        <f t="shared" si="33"/>
        <v>0</v>
      </c>
      <c r="BJ82" s="428">
        <f t="shared" si="33"/>
        <v>0</v>
      </c>
      <c r="BK82" s="428">
        <f>U82</f>
        <v>15.919322033898306</v>
      </c>
      <c r="BL82" s="428">
        <f>BG82</f>
        <v>0</v>
      </c>
      <c r="BM82" s="546">
        <f t="shared" si="17"/>
        <v>15.654</v>
      </c>
      <c r="BN82" s="542">
        <f t="shared" si="18"/>
        <v>0</v>
      </c>
      <c r="BO82" s="542">
        <f t="shared" si="18"/>
        <v>0</v>
      </c>
      <c r="BP82" s="542">
        <f t="shared" si="18"/>
        <v>15.654</v>
      </c>
      <c r="BQ82" s="542">
        <f t="shared" si="19"/>
        <v>0</v>
      </c>
      <c r="BR82" s="546">
        <f t="shared" si="20"/>
        <v>15.919322033898306</v>
      </c>
      <c r="BS82" s="542">
        <f t="shared" si="21"/>
        <v>0</v>
      </c>
      <c r="BT82" s="542">
        <f t="shared" si="21"/>
        <v>0</v>
      </c>
      <c r="BU82" s="542">
        <f t="shared" si="21"/>
        <v>15.919322033898306</v>
      </c>
      <c r="BV82" s="542">
        <f t="shared" si="21"/>
        <v>0</v>
      </c>
      <c r="BW82" s="547" t="s">
        <v>697</v>
      </c>
      <c r="BY82" s="548"/>
    </row>
    <row r="83" spans="1:77" ht="82.5" customHeight="1" x14ac:dyDescent="0.25">
      <c r="A83" s="260" t="s">
        <v>653</v>
      </c>
      <c r="B83" s="261" t="s">
        <v>650</v>
      </c>
      <c r="C83" s="262" t="s">
        <v>700</v>
      </c>
      <c r="D83" s="262" t="s">
        <v>628</v>
      </c>
      <c r="E83" s="283">
        <v>2020</v>
      </c>
      <c r="F83" s="283">
        <f>E83</f>
        <v>2020</v>
      </c>
      <c r="G83" s="297" t="s">
        <v>696</v>
      </c>
      <c r="H83" s="263" t="s">
        <v>489</v>
      </c>
      <c r="I83" s="262">
        <v>0.89000000000000012</v>
      </c>
      <c r="J83" s="284" t="s">
        <v>683</v>
      </c>
      <c r="K83" s="298" t="s">
        <v>489</v>
      </c>
      <c r="L83" s="556">
        <f>I83/1.18*1.2</f>
        <v>0.90508474576271192</v>
      </c>
      <c r="M83" s="297" t="s">
        <v>661</v>
      </c>
      <c r="N83" s="296" t="s">
        <v>489</v>
      </c>
      <c r="O83" s="296" t="s">
        <v>489</v>
      </c>
      <c r="P83" s="296" t="s">
        <v>489</v>
      </c>
      <c r="Q83" s="296" t="s">
        <v>489</v>
      </c>
      <c r="R83" s="296" t="s">
        <v>489</v>
      </c>
      <c r="S83" s="296" t="s">
        <v>489</v>
      </c>
      <c r="T83" s="263">
        <f>I83</f>
        <v>0.89000000000000012</v>
      </c>
      <c r="U83" s="263">
        <f t="shared" si="14"/>
        <v>0.90508474576271192</v>
      </c>
      <c r="V83" s="263" t="s">
        <v>489</v>
      </c>
      <c r="W83" s="298">
        <f>T83</f>
        <v>0.89000000000000012</v>
      </c>
      <c r="X83" s="298">
        <f>W83/1.18*1.2</f>
        <v>0.90508474576271192</v>
      </c>
      <c r="Y83" s="299" t="s">
        <v>489</v>
      </c>
      <c r="Z83" s="299" t="s">
        <v>489</v>
      </c>
      <c r="AA83" s="299" t="s">
        <v>489</v>
      </c>
      <c r="AB83" s="299" t="s">
        <v>489</v>
      </c>
      <c r="AC83" s="299" t="s">
        <v>489</v>
      </c>
      <c r="AD83" s="299" t="s">
        <v>489</v>
      </c>
      <c r="AE83" s="299" t="s">
        <v>489</v>
      </c>
      <c r="AF83" s="299" t="s">
        <v>489</v>
      </c>
      <c r="AG83" s="299" t="s">
        <v>489</v>
      </c>
      <c r="AH83" s="299" t="s">
        <v>489</v>
      </c>
      <c r="AI83" s="299" t="s">
        <v>489</v>
      </c>
      <c r="AJ83" s="299" t="s">
        <v>489</v>
      </c>
      <c r="AK83" s="299" t="s">
        <v>489</v>
      </c>
      <c r="AL83" s="299" t="s">
        <v>489</v>
      </c>
      <c r="AM83" s="299" t="s">
        <v>489</v>
      </c>
      <c r="AN83" s="299" t="s">
        <v>489</v>
      </c>
      <c r="AO83" s="299" t="s">
        <v>489</v>
      </c>
      <c r="AP83" s="299" t="s">
        <v>489</v>
      </c>
      <c r="AQ83" s="299" t="s">
        <v>489</v>
      </c>
      <c r="AR83" s="299" t="s">
        <v>489</v>
      </c>
      <c r="AS83" s="299" t="s">
        <v>489</v>
      </c>
      <c r="AT83" s="299" t="s">
        <v>489</v>
      </c>
      <c r="AU83" s="299" t="s">
        <v>489</v>
      </c>
      <c r="AV83" s="299" t="s">
        <v>489</v>
      </c>
      <c r="AW83" s="299" t="s">
        <v>489</v>
      </c>
      <c r="AX83" s="442" t="s">
        <v>489</v>
      </c>
      <c r="AY83" s="299" t="s">
        <v>489</v>
      </c>
      <c r="AZ83" s="299" t="s">
        <v>489</v>
      </c>
      <c r="BA83" s="299" t="s">
        <v>489</v>
      </c>
      <c r="BB83" s="299" t="s">
        <v>489</v>
      </c>
      <c r="BC83" s="300">
        <f>BD83+BE83+BF83+BG83</f>
        <v>0.89000000000000012</v>
      </c>
      <c r="BD83" s="286">
        <v>0</v>
      </c>
      <c r="BE83" s="286">
        <v>0</v>
      </c>
      <c r="BF83" s="298">
        <f>T83</f>
        <v>0.89000000000000012</v>
      </c>
      <c r="BG83" s="299">
        <v>0</v>
      </c>
      <c r="BH83" s="300">
        <f>SUM(BI83:BL83)</f>
        <v>0.90508474576271192</v>
      </c>
      <c r="BI83" s="262">
        <f t="shared" si="33"/>
        <v>0</v>
      </c>
      <c r="BJ83" s="262">
        <f t="shared" si="33"/>
        <v>0</v>
      </c>
      <c r="BK83" s="262">
        <f>U83</f>
        <v>0.90508474576271192</v>
      </c>
      <c r="BL83" s="262">
        <f>BG83</f>
        <v>0</v>
      </c>
      <c r="BM83" s="300">
        <f t="shared" si="17"/>
        <v>0.89000000000000012</v>
      </c>
      <c r="BN83" s="263">
        <f t="shared" si="18"/>
        <v>0</v>
      </c>
      <c r="BO83" s="263">
        <f t="shared" si="18"/>
        <v>0</v>
      </c>
      <c r="BP83" s="263">
        <f>SUM(AL83,AV83,BF83)</f>
        <v>0.89000000000000012</v>
      </c>
      <c r="BQ83" s="263">
        <f t="shared" si="19"/>
        <v>0</v>
      </c>
      <c r="BR83" s="300">
        <f t="shared" si="20"/>
        <v>0.90508474576271192</v>
      </c>
      <c r="BS83" s="263">
        <f t="shared" si="21"/>
        <v>0</v>
      </c>
      <c r="BT83" s="263">
        <f t="shared" si="21"/>
        <v>0</v>
      </c>
      <c r="BU83" s="263">
        <f t="shared" si="21"/>
        <v>0.90508474576271192</v>
      </c>
      <c r="BV83" s="263">
        <f t="shared" si="21"/>
        <v>0</v>
      </c>
      <c r="BW83" s="302" t="s">
        <v>697</v>
      </c>
      <c r="BY83" s="342"/>
    </row>
    <row r="84" spans="1:77" ht="30" x14ac:dyDescent="0.25">
      <c r="A84" s="260" t="s">
        <v>701</v>
      </c>
      <c r="B84" s="261" t="s">
        <v>702</v>
      </c>
      <c r="C84" s="262" t="s">
        <v>589</v>
      </c>
      <c r="D84" s="262" t="s">
        <v>489</v>
      </c>
      <c r="E84" s="262" t="s">
        <v>489</v>
      </c>
      <c r="F84" s="262" t="s">
        <v>489</v>
      </c>
      <c r="G84" s="262" t="s">
        <v>489</v>
      </c>
      <c r="H84" s="263" t="s">
        <v>489</v>
      </c>
      <c r="I84" s="262" t="s">
        <v>489</v>
      </c>
      <c r="J84" s="262" t="s">
        <v>489</v>
      </c>
      <c r="K84" s="262" t="s">
        <v>489</v>
      </c>
      <c r="L84" s="554" t="s">
        <v>489</v>
      </c>
      <c r="M84" s="262" t="s">
        <v>489</v>
      </c>
      <c r="N84" s="262" t="s">
        <v>489</v>
      </c>
      <c r="O84" s="262" t="s">
        <v>489</v>
      </c>
      <c r="P84" s="262" t="s">
        <v>489</v>
      </c>
      <c r="Q84" s="262" t="s">
        <v>489</v>
      </c>
      <c r="R84" s="262" t="s">
        <v>489</v>
      </c>
      <c r="S84" s="262" t="s">
        <v>489</v>
      </c>
      <c r="T84" s="262" t="s">
        <v>489</v>
      </c>
      <c r="U84" s="262" t="s">
        <v>489</v>
      </c>
      <c r="V84" s="262" t="s">
        <v>489</v>
      </c>
      <c r="W84" s="262" t="s">
        <v>489</v>
      </c>
      <c r="X84" s="262" t="s">
        <v>489</v>
      </c>
      <c r="Y84" s="262" t="s">
        <v>489</v>
      </c>
      <c r="Z84" s="262" t="s">
        <v>489</v>
      </c>
      <c r="AA84" s="262" t="s">
        <v>489</v>
      </c>
      <c r="AB84" s="262" t="s">
        <v>489</v>
      </c>
      <c r="AC84" s="262" t="s">
        <v>489</v>
      </c>
      <c r="AD84" s="262" t="s">
        <v>489</v>
      </c>
      <c r="AE84" s="262" t="s">
        <v>489</v>
      </c>
      <c r="AF84" s="262" t="s">
        <v>489</v>
      </c>
      <c r="AG84" s="262" t="s">
        <v>489</v>
      </c>
      <c r="AH84" s="262" t="s">
        <v>489</v>
      </c>
      <c r="AI84" s="262" t="s">
        <v>489</v>
      </c>
      <c r="AJ84" s="262" t="s">
        <v>489</v>
      </c>
      <c r="AK84" s="262" t="s">
        <v>489</v>
      </c>
      <c r="AL84" s="262" t="s">
        <v>489</v>
      </c>
      <c r="AM84" s="262" t="s">
        <v>489</v>
      </c>
      <c r="AN84" s="262" t="s">
        <v>489</v>
      </c>
      <c r="AO84" s="262" t="s">
        <v>489</v>
      </c>
      <c r="AP84" s="262" t="s">
        <v>489</v>
      </c>
      <c r="AQ84" s="262" t="s">
        <v>489</v>
      </c>
      <c r="AR84" s="262" t="s">
        <v>489</v>
      </c>
      <c r="AS84" s="262" t="s">
        <v>489</v>
      </c>
      <c r="AT84" s="262" t="s">
        <v>489</v>
      </c>
      <c r="AU84" s="262" t="s">
        <v>489</v>
      </c>
      <c r="AV84" s="262" t="s">
        <v>489</v>
      </c>
      <c r="AW84" s="262" t="s">
        <v>489</v>
      </c>
      <c r="AX84" s="428" t="s">
        <v>489</v>
      </c>
      <c r="AY84" s="262" t="s">
        <v>489</v>
      </c>
      <c r="AZ84" s="262" t="s">
        <v>489</v>
      </c>
      <c r="BA84" s="262" t="s">
        <v>489</v>
      </c>
      <c r="BB84" s="262" t="s">
        <v>489</v>
      </c>
      <c r="BC84" s="262" t="s">
        <v>489</v>
      </c>
      <c r="BD84" s="262" t="s">
        <v>489</v>
      </c>
      <c r="BE84" s="262" t="s">
        <v>489</v>
      </c>
      <c r="BF84" s="262" t="s">
        <v>489</v>
      </c>
      <c r="BG84" s="262" t="s">
        <v>489</v>
      </c>
      <c r="BH84" s="262" t="s">
        <v>489</v>
      </c>
      <c r="BI84" s="262" t="s">
        <v>489</v>
      </c>
      <c r="BJ84" s="262" t="s">
        <v>489</v>
      </c>
      <c r="BK84" s="262" t="s">
        <v>489</v>
      </c>
      <c r="BL84" s="262" t="s">
        <v>489</v>
      </c>
      <c r="BM84" s="262" t="s">
        <v>489</v>
      </c>
      <c r="BN84" s="262" t="s">
        <v>489</v>
      </c>
      <c r="BO84" s="262" t="s">
        <v>489</v>
      </c>
      <c r="BP84" s="262" t="s">
        <v>489</v>
      </c>
      <c r="BQ84" s="262" t="s">
        <v>489</v>
      </c>
      <c r="BR84" s="262" t="s">
        <v>489</v>
      </c>
      <c r="BS84" s="262" t="s">
        <v>489</v>
      </c>
      <c r="BT84" s="262" t="s">
        <v>489</v>
      </c>
      <c r="BU84" s="262" t="s">
        <v>489</v>
      </c>
      <c r="BV84" s="262" t="s">
        <v>489</v>
      </c>
      <c r="BW84" s="262" t="s">
        <v>489</v>
      </c>
      <c r="BY84" s="342"/>
    </row>
    <row r="85" spans="1:77" ht="30" x14ac:dyDescent="0.25">
      <c r="A85" s="260" t="s">
        <v>703</v>
      </c>
      <c r="B85" s="261" t="s">
        <v>704</v>
      </c>
      <c r="C85" s="262" t="s">
        <v>589</v>
      </c>
      <c r="D85" s="262" t="s">
        <v>489</v>
      </c>
      <c r="E85" s="262" t="s">
        <v>489</v>
      </c>
      <c r="F85" s="262" t="s">
        <v>489</v>
      </c>
      <c r="G85" s="262" t="s">
        <v>489</v>
      </c>
      <c r="H85" s="263" t="s">
        <v>489</v>
      </c>
      <c r="I85" s="262" t="s">
        <v>489</v>
      </c>
      <c r="J85" s="262" t="s">
        <v>489</v>
      </c>
      <c r="K85" s="262" t="s">
        <v>489</v>
      </c>
      <c r="L85" s="554" t="s">
        <v>489</v>
      </c>
      <c r="M85" s="262" t="s">
        <v>489</v>
      </c>
      <c r="N85" s="262" t="s">
        <v>489</v>
      </c>
      <c r="O85" s="262" t="s">
        <v>489</v>
      </c>
      <c r="P85" s="262" t="s">
        <v>489</v>
      </c>
      <c r="Q85" s="262" t="s">
        <v>489</v>
      </c>
      <c r="R85" s="262" t="s">
        <v>489</v>
      </c>
      <c r="S85" s="262" t="s">
        <v>489</v>
      </c>
      <c r="T85" s="262" t="s">
        <v>489</v>
      </c>
      <c r="U85" s="262" t="s">
        <v>489</v>
      </c>
      <c r="V85" s="262" t="s">
        <v>489</v>
      </c>
      <c r="W85" s="262" t="s">
        <v>489</v>
      </c>
      <c r="X85" s="262" t="s">
        <v>489</v>
      </c>
      <c r="Y85" s="262" t="s">
        <v>489</v>
      </c>
      <c r="Z85" s="262" t="s">
        <v>489</v>
      </c>
      <c r="AA85" s="262" t="s">
        <v>489</v>
      </c>
      <c r="AB85" s="262" t="s">
        <v>489</v>
      </c>
      <c r="AC85" s="262" t="s">
        <v>489</v>
      </c>
      <c r="AD85" s="262" t="s">
        <v>489</v>
      </c>
      <c r="AE85" s="262" t="s">
        <v>489</v>
      </c>
      <c r="AF85" s="262" t="s">
        <v>489</v>
      </c>
      <c r="AG85" s="262" t="s">
        <v>489</v>
      </c>
      <c r="AH85" s="262" t="s">
        <v>489</v>
      </c>
      <c r="AI85" s="262" t="s">
        <v>489</v>
      </c>
      <c r="AJ85" s="262" t="s">
        <v>489</v>
      </c>
      <c r="AK85" s="262" t="s">
        <v>489</v>
      </c>
      <c r="AL85" s="262" t="s">
        <v>489</v>
      </c>
      <c r="AM85" s="262" t="s">
        <v>489</v>
      </c>
      <c r="AN85" s="262" t="s">
        <v>489</v>
      </c>
      <c r="AO85" s="262" t="s">
        <v>489</v>
      </c>
      <c r="AP85" s="262" t="s">
        <v>489</v>
      </c>
      <c r="AQ85" s="262" t="s">
        <v>489</v>
      </c>
      <c r="AR85" s="262" t="s">
        <v>489</v>
      </c>
      <c r="AS85" s="262" t="s">
        <v>489</v>
      </c>
      <c r="AT85" s="262" t="s">
        <v>489</v>
      </c>
      <c r="AU85" s="262" t="s">
        <v>489</v>
      </c>
      <c r="AV85" s="262" t="s">
        <v>489</v>
      </c>
      <c r="AW85" s="262" t="s">
        <v>489</v>
      </c>
      <c r="AX85" s="428" t="s">
        <v>489</v>
      </c>
      <c r="AY85" s="262" t="s">
        <v>489</v>
      </c>
      <c r="AZ85" s="262" t="s">
        <v>489</v>
      </c>
      <c r="BA85" s="262" t="s">
        <v>489</v>
      </c>
      <c r="BB85" s="262" t="s">
        <v>489</v>
      </c>
      <c r="BC85" s="262" t="s">
        <v>489</v>
      </c>
      <c r="BD85" s="262" t="s">
        <v>489</v>
      </c>
      <c r="BE85" s="262" t="s">
        <v>489</v>
      </c>
      <c r="BF85" s="262" t="s">
        <v>489</v>
      </c>
      <c r="BG85" s="262" t="s">
        <v>489</v>
      </c>
      <c r="BH85" s="262" t="s">
        <v>489</v>
      </c>
      <c r="BI85" s="262" t="s">
        <v>489</v>
      </c>
      <c r="BJ85" s="262" t="s">
        <v>489</v>
      </c>
      <c r="BK85" s="262" t="s">
        <v>489</v>
      </c>
      <c r="BL85" s="262" t="s">
        <v>489</v>
      </c>
      <c r="BM85" s="262" t="s">
        <v>489</v>
      </c>
      <c r="BN85" s="262" t="s">
        <v>489</v>
      </c>
      <c r="BO85" s="262" t="s">
        <v>489</v>
      </c>
      <c r="BP85" s="262" t="s">
        <v>489</v>
      </c>
      <c r="BQ85" s="262" t="s">
        <v>489</v>
      </c>
      <c r="BR85" s="262" t="s">
        <v>489</v>
      </c>
      <c r="BS85" s="262" t="s">
        <v>489</v>
      </c>
      <c r="BT85" s="262" t="s">
        <v>489</v>
      </c>
      <c r="BU85" s="262" t="s">
        <v>489</v>
      </c>
      <c r="BV85" s="262" t="s">
        <v>489</v>
      </c>
      <c r="BW85" s="262" t="s">
        <v>489</v>
      </c>
      <c r="BY85" s="342"/>
    </row>
    <row r="86" spans="1:77" ht="30" x14ac:dyDescent="0.25">
      <c r="A86" s="260" t="s">
        <v>705</v>
      </c>
      <c r="B86" s="261" t="s">
        <v>706</v>
      </c>
      <c r="C86" s="262" t="s">
        <v>589</v>
      </c>
      <c r="D86" s="262" t="s">
        <v>489</v>
      </c>
      <c r="E86" s="262" t="s">
        <v>489</v>
      </c>
      <c r="F86" s="262" t="s">
        <v>489</v>
      </c>
      <c r="G86" s="262" t="s">
        <v>489</v>
      </c>
      <c r="H86" s="263" t="s">
        <v>489</v>
      </c>
      <c r="I86" s="262" t="s">
        <v>489</v>
      </c>
      <c r="J86" s="262" t="s">
        <v>489</v>
      </c>
      <c r="K86" s="262" t="s">
        <v>489</v>
      </c>
      <c r="L86" s="554" t="s">
        <v>489</v>
      </c>
      <c r="M86" s="262" t="s">
        <v>489</v>
      </c>
      <c r="N86" s="262" t="s">
        <v>489</v>
      </c>
      <c r="O86" s="262" t="s">
        <v>489</v>
      </c>
      <c r="P86" s="262" t="s">
        <v>489</v>
      </c>
      <c r="Q86" s="262" t="s">
        <v>489</v>
      </c>
      <c r="R86" s="262" t="s">
        <v>489</v>
      </c>
      <c r="S86" s="262" t="s">
        <v>489</v>
      </c>
      <c r="T86" s="262" t="s">
        <v>489</v>
      </c>
      <c r="U86" s="262" t="s">
        <v>489</v>
      </c>
      <c r="V86" s="262" t="s">
        <v>489</v>
      </c>
      <c r="W86" s="262" t="s">
        <v>489</v>
      </c>
      <c r="X86" s="262" t="s">
        <v>489</v>
      </c>
      <c r="Y86" s="262" t="s">
        <v>489</v>
      </c>
      <c r="Z86" s="262" t="s">
        <v>489</v>
      </c>
      <c r="AA86" s="262" t="s">
        <v>489</v>
      </c>
      <c r="AB86" s="262" t="s">
        <v>489</v>
      </c>
      <c r="AC86" s="262" t="s">
        <v>489</v>
      </c>
      <c r="AD86" s="262" t="s">
        <v>489</v>
      </c>
      <c r="AE86" s="262" t="s">
        <v>489</v>
      </c>
      <c r="AF86" s="262" t="s">
        <v>489</v>
      </c>
      <c r="AG86" s="262" t="s">
        <v>489</v>
      </c>
      <c r="AH86" s="262" t="s">
        <v>489</v>
      </c>
      <c r="AI86" s="262" t="s">
        <v>489</v>
      </c>
      <c r="AJ86" s="262" t="s">
        <v>489</v>
      </c>
      <c r="AK86" s="262" t="s">
        <v>489</v>
      </c>
      <c r="AL86" s="262" t="s">
        <v>489</v>
      </c>
      <c r="AM86" s="262" t="s">
        <v>489</v>
      </c>
      <c r="AN86" s="262" t="s">
        <v>489</v>
      </c>
      <c r="AO86" s="262" t="s">
        <v>489</v>
      </c>
      <c r="AP86" s="262" t="s">
        <v>489</v>
      </c>
      <c r="AQ86" s="262" t="s">
        <v>489</v>
      </c>
      <c r="AR86" s="262" t="s">
        <v>489</v>
      </c>
      <c r="AS86" s="262" t="s">
        <v>489</v>
      </c>
      <c r="AT86" s="262" t="s">
        <v>489</v>
      </c>
      <c r="AU86" s="262" t="s">
        <v>489</v>
      </c>
      <c r="AV86" s="262" t="s">
        <v>489</v>
      </c>
      <c r="AW86" s="262" t="s">
        <v>489</v>
      </c>
      <c r="AX86" s="428" t="s">
        <v>489</v>
      </c>
      <c r="AY86" s="262" t="s">
        <v>489</v>
      </c>
      <c r="AZ86" s="262" t="s">
        <v>489</v>
      </c>
      <c r="BA86" s="262" t="s">
        <v>489</v>
      </c>
      <c r="BB86" s="262" t="s">
        <v>489</v>
      </c>
      <c r="BC86" s="262" t="s">
        <v>489</v>
      </c>
      <c r="BD86" s="262" t="s">
        <v>489</v>
      </c>
      <c r="BE86" s="262" t="s">
        <v>489</v>
      </c>
      <c r="BF86" s="262" t="s">
        <v>489</v>
      </c>
      <c r="BG86" s="262" t="s">
        <v>489</v>
      </c>
      <c r="BH86" s="262" t="s">
        <v>489</v>
      </c>
      <c r="BI86" s="262" t="s">
        <v>489</v>
      </c>
      <c r="BJ86" s="262" t="s">
        <v>489</v>
      </c>
      <c r="BK86" s="262" t="s">
        <v>489</v>
      </c>
      <c r="BL86" s="262" t="s">
        <v>489</v>
      </c>
      <c r="BM86" s="262" t="s">
        <v>489</v>
      </c>
      <c r="BN86" s="262" t="s">
        <v>489</v>
      </c>
      <c r="BO86" s="262" t="s">
        <v>489</v>
      </c>
      <c r="BP86" s="262" t="s">
        <v>489</v>
      </c>
      <c r="BQ86" s="262" t="s">
        <v>489</v>
      </c>
      <c r="BR86" s="262" t="s">
        <v>489</v>
      </c>
      <c r="BS86" s="262" t="s">
        <v>489</v>
      </c>
      <c r="BT86" s="262" t="s">
        <v>489</v>
      </c>
      <c r="BU86" s="262" t="s">
        <v>489</v>
      </c>
      <c r="BV86" s="262" t="s">
        <v>489</v>
      </c>
      <c r="BW86" s="262" t="s">
        <v>489</v>
      </c>
      <c r="BY86" s="342"/>
    </row>
    <row r="87" spans="1:77" ht="30" x14ac:dyDescent="0.25">
      <c r="A87" s="260" t="s">
        <v>707</v>
      </c>
      <c r="B87" s="261" t="s">
        <v>708</v>
      </c>
      <c r="C87" s="262" t="s">
        <v>589</v>
      </c>
      <c r="D87" s="262" t="s">
        <v>489</v>
      </c>
      <c r="E87" s="262" t="s">
        <v>489</v>
      </c>
      <c r="F87" s="262" t="s">
        <v>489</v>
      </c>
      <c r="G87" s="262" t="s">
        <v>489</v>
      </c>
      <c r="H87" s="263" t="s">
        <v>489</v>
      </c>
      <c r="I87" s="262" t="s">
        <v>489</v>
      </c>
      <c r="J87" s="262" t="s">
        <v>489</v>
      </c>
      <c r="K87" s="262" t="s">
        <v>489</v>
      </c>
      <c r="L87" s="554" t="s">
        <v>489</v>
      </c>
      <c r="M87" s="262" t="s">
        <v>489</v>
      </c>
      <c r="N87" s="262" t="s">
        <v>489</v>
      </c>
      <c r="O87" s="262" t="s">
        <v>489</v>
      </c>
      <c r="P87" s="262" t="s">
        <v>489</v>
      </c>
      <c r="Q87" s="262" t="s">
        <v>489</v>
      </c>
      <c r="R87" s="262" t="s">
        <v>489</v>
      </c>
      <c r="S87" s="262" t="s">
        <v>489</v>
      </c>
      <c r="T87" s="262" t="s">
        <v>489</v>
      </c>
      <c r="U87" s="262" t="s">
        <v>489</v>
      </c>
      <c r="V87" s="262" t="s">
        <v>489</v>
      </c>
      <c r="W87" s="262" t="s">
        <v>489</v>
      </c>
      <c r="X87" s="262" t="s">
        <v>489</v>
      </c>
      <c r="Y87" s="262" t="s">
        <v>489</v>
      </c>
      <c r="Z87" s="262" t="s">
        <v>489</v>
      </c>
      <c r="AA87" s="262" t="s">
        <v>489</v>
      </c>
      <c r="AB87" s="262" t="s">
        <v>489</v>
      </c>
      <c r="AC87" s="262" t="s">
        <v>489</v>
      </c>
      <c r="AD87" s="262" t="s">
        <v>489</v>
      </c>
      <c r="AE87" s="262" t="s">
        <v>489</v>
      </c>
      <c r="AF87" s="262" t="s">
        <v>489</v>
      </c>
      <c r="AG87" s="262" t="s">
        <v>489</v>
      </c>
      <c r="AH87" s="262" t="s">
        <v>489</v>
      </c>
      <c r="AI87" s="262" t="s">
        <v>489</v>
      </c>
      <c r="AJ87" s="262" t="s">
        <v>489</v>
      </c>
      <c r="AK87" s="262" t="s">
        <v>489</v>
      </c>
      <c r="AL87" s="262" t="s">
        <v>489</v>
      </c>
      <c r="AM87" s="262" t="s">
        <v>489</v>
      </c>
      <c r="AN87" s="262" t="s">
        <v>489</v>
      </c>
      <c r="AO87" s="262" t="s">
        <v>489</v>
      </c>
      <c r="AP87" s="262" t="s">
        <v>489</v>
      </c>
      <c r="AQ87" s="262" t="s">
        <v>489</v>
      </c>
      <c r="AR87" s="262" t="s">
        <v>489</v>
      </c>
      <c r="AS87" s="262" t="s">
        <v>489</v>
      </c>
      <c r="AT87" s="262" t="s">
        <v>489</v>
      </c>
      <c r="AU87" s="262" t="s">
        <v>489</v>
      </c>
      <c r="AV87" s="262" t="s">
        <v>489</v>
      </c>
      <c r="AW87" s="262" t="s">
        <v>489</v>
      </c>
      <c r="AX87" s="428" t="s">
        <v>489</v>
      </c>
      <c r="AY87" s="262" t="s">
        <v>489</v>
      </c>
      <c r="AZ87" s="262" t="s">
        <v>489</v>
      </c>
      <c r="BA87" s="262" t="s">
        <v>489</v>
      </c>
      <c r="BB87" s="262" t="s">
        <v>489</v>
      </c>
      <c r="BC87" s="262" t="s">
        <v>489</v>
      </c>
      <c r="BD87" s="262" t="s">
        <v>489</v>
      </c>
      <c r="BE87" s="262" t="s">
        <v>489</v>
      </c>
      <c r="BF87" s="262" t="s">
        <v>489</v>
      </c>
      <c r="BG87" s="262" t="s">
        <v>489</v>
      </c>
      <c r="BH87" s="262" t="s">
        <v>489</v>
      </c>
      <c r="BI87" s="262" t="s">
        <v>489</v>
      </c>
      <c r="BJ87" s="262" t="s">
        <v>489</v>
      </c>
      <c r="BK87" s="262" t="s">
        <v>489</v>
      </c>
      <c r="BL87" s="262" t="s">
        <v>489</v>
      </c>
      <c r="BM87" s="262" t="s">
        <v>489</v>
      </c>
      <c r="BN87" s="262" t="s">
        <v>489</v>
      </c>
      <c r="BO87" s="262" t="s">
        <v>489</v>
      </c>
      <c r="BP87" s="262" t="s">
        <v>489</v>
      </c>
      <c r="BQ87" s="262" t="s">
        <v>489</v>
      </c>
      <c r="BR87" s="262" t="s">
        <v>489</v>
      </c>
      <c r="BS87" s="262" t="s">
        <v>489</v>
      </c>
      <c r="BT87" s="262" t="s">
        <v>489</v>
      </c>
      <c r="BU87" s="262" t="s">
        <v>489</v>
      </c>
      <c r="BV87" s="262" t="s">
        <v>489</v>
      </c>
      <c r="BW87" s="262" t="s">
        <v>489</v>
      </c>
      <c r="BY87" s="342"/>
    </row>
    <row r="88" spans="1:77" ht="39" customHeight="1" x14ac:dyDescent="0.25">
      <c r="A88" s="260" t="s">
        <v>709</v>
      </c>
      <c r="B88" s="261" t="s">
        <v>710</v>
      </c>
      <c r="C88" s="262" t="s">
        <v>589</v>
      </c>
      <c r="D88" s="262" t="s">
        <v>489</v>
      </c>
      <c r="E88" s="262" t="s">
        <v>489</v>
      </c>
      <c r="F88" s="262" t="s">
        <v>489</v>
      </c>
      <c r="G88" s="262" t="s">
        <v>489</v>
      </c>
      <c r="H88" s="263" t="s">
        <v>489</v>
      </c>
      <c r="I88" s="262" t="s">
        <v>489</v>
      </c>
      <c r="J88" s="262" t="s">
        <v>489</v>
      </c>
      <c r="K88" s="262" t="s">
        <v>489</v>
      </c>
      <c r="L88" s="554" t="s">
        <v>489</v>
      </c>
      <c r="M88" s="262" t="s">
        <v>489</v>
      </c>
      <c r="N88" s="262" t="s">
        <v>489</v>
      </c>
      <c r="O88" s="262" t="s">
        <v>489</v>
      </c>
      <c r="P88" s="262" t="s">
        <v>489</v>
      </c>
      <c r="Q88" s="262" t="s">
        <v>489</v>
      </c>
      <c r="R88" s="262" t="s">
        <v>489</v>
      </c>
      <c r="S88" s="262" t="s">
        <v>489</v>
      </c>
      <c r="T88" s="262" t="s">
        <v>489</v>
      </c>
      <c r="U88" s="262" t="s">
        <v>489</v>
      </c>
      <c r="V88" s="262" t="s">
        <v>489</v>
      </c>
      <c r="W88" s="262" t="s">
        <v>489</v>
      </c>
      <c r="X88" s="262" t="s">
        <v>489</v>
      </c>
      <c r="Y88" s="262" t="s">
        <v>489</v>
      </c>
      <c r="Z88" s="262" t="s">
        <v>489</v>
      </c>
      <c r="AA88" s="262" t="s">
        <v>489</v>
      </c>
      <c r="AB88" s="262" t="s">
        <v>489</v>
      </c>
      <c r="AC88" s="262" t="s">
        <v>489</v>
      </c>
      <c r="AD88" s="262" t="s">
        <v>489</v>
      </c>
      <c r="AE88" s="262" t="s">
        <v>489</v>
      </c>
      <c r="AF88" s="262" t="s">
        <v>489</v>
      </c>
      <c r="AG88" s="262" t="s">
        <v>489</v>
      </c>
      <c r="AH88" s="262" t="s">
        <v>489</v>
      </c>
      <c r="AI88" s="262" t="s">
        <v>489</v>
      </c>
      <c r="AJ88" s="262" t="s">
        <v>489</v>
      </c>
      <c r="AK88" s="262" t="s">
        <v>489</v>
      </c>
      <c r="AL88" s="262" t="s">
        <v>489</v>
      </c>
      <c r="AM88" s="262" t="s">
        <v>489</v>
      </c>
      <c r="AN88" s="262" t="s">
        <v>489</v>
      </c>
      <c r="AO88" s="262" t="s">
        <v>489</v>
      </c>
      <c r="AP88" s="262" t="s">
        <v>489</v>
      </c>
      <c r="AQ88" s="262" t="s">
        <v>489</v>
      </c>
      <c r="AR88" s="262" t="s">
        <v>489</v>
      </c>
      <c r="AS88" s="262" t="s">
        <v>489</v>
      </c>
      <c r="AT88" s="262" t="s">
        <v>489</v>
      </c>
      <c r="AU88" s="262" t="s">
        <v>489</v>
      </c>
      <c r="AV88" s="262" t="s">
        <v>489</v>
      </c>
      <c r="AW88" s="262" t="s">
        <v>489</v>
      </c>
      <c r="AX88" s="428" t="s">
        <v>489</v>
      </c>
      <c r="AY88" s="262" t="s">
        <v>489</v>
      </c>
      <c r="AZ88" s="262" t="s">
        <v>489</v>
      </c>
      <c r="BA88" s="262" t="s">
        <v>489</v>
      </c>
      <c r="BB88" s="262" t="s">
        <v>489</v>
      </c>
      <c r="BC88" s="262" t="s">
        <v>489</v>
      </c>
      <c r="BD88" s="262" t="s">
        <v>489</v>
      </c>
      <c r="BE88" s="262" t="s">
        <v>489</v>
      </c>
      <c r="BF88" s="262" t="s">
        <v>489</v>
      </c>
      <c r="BG88" s="262" t="s">
        <v>489</v>
      </c>
      <c r="BH88" s="262" t="s">
        <v>489</v>
      </c>
      <c r="BI88" s="262" t="s">
        <v>489</v>
      </c>
      <c r="BJ88" s="262" t="s">
        <v>489</v>
      </c>
      <c r="BK88" s="262" t="s">
        <v>489</v>
      </c>
      <c r="BL88" s="262" t="s">
        <v>489</v>
      </c>
      <c r="BM88" s="262" t="s">
        <v>489</v>
      </c>
      <c r="BN88" s="262" t="s">
        <v>489</v>
      </c>
      <c r="BO88" s="262" t="s">
        <v>489</v>
      </c>
      <c r="BP88" s="262" t="s">
        <v>489</v>
      </c>
      <c r="BQ88" s="262" t="s">
        <v>489</v>
      </c>
      <c r="BR88" s="262" t="s">
        <v>489</v>
      </c>
      <c r="BS88" s="262" t="s">
        <v>489</v>
      </c>
      <c r="BT88" s="262" t="s">
        <v>489</v>
      </c>
      <c r="BU88" s="262" t="s">
        <v>489</v>
      </c>
      <c r="BV88" s="262" t="s">
        <v>489</v>
      </c>
      <c r="BW88" s="262" t="s">
        <v>489</v>
      </c>
      <c r="BY88" s="342"/>
    </row>
    <row r="89" spans="1:77" ht="45" x14ac:dyDescent="0.25">
      <c r="A89" s="260" t="s">
        <v>711</v>
      </c>
      <c r="B89" s="261" t="s">
        <v>712</v>
      </c>
      <c r="C89" s="262" t="s">
        <v>589</v>
      </c>
      <c r="D89" s="262" t="s">
        <v>489</v>
      </c>
      <c r="E89" s="262" t="s">
        <v>489</v>
      </c>
      <c r="F89" s="262" t="s">
        <v>489</v>
      </c>
      <c r="G89" s="262" t="s">
        <v>489</v>
      </c>
      <c r="H89" s="263" t="s">
        <v>489</v>
      </c>
      <c r="I89" s="262" t="s">
        <v>489</v>
      </c>
      <c r="J89" s="262" t="s">
        <v>489</v>
      </c>
      <c r="K89" s="262" t="s">
        <v>489</v>
      </c>
      <c r="L89" s="554" t="s">
        <v>489</v>
      </c>
      <c r="M89" s="262" t="s">
        <v>489</v>
      </c>
      <c r="N89" s="262" t="s">
        <v>489</v>
      </c>
      <c r="O89" s="262" t="s">
        <v>489</v>
      </c>
      <c r="P89" s="262" t="s">
        <v>489</v>
      </c>
      <c r="Q89" s="262" t="s">
        <v>489</v>
      </c>
      <c r="R89" s="262" t="s">
        <v>489</v>
      </c>
      <c r="S89" s="262" t="s">
        <v>489</v>
      </c>
      <c r="T89" s="262" t="s">
        <v>489</v>
      </c>
      <c r="U89" s="262" t="s">
        <v>489</v>
      </c>
      <c r="V89" s="262" t="s">
        <v>489</v>
      </c>
      <c r="W89" s="262" t="s">
        <v>489</v>
      </c>
      <c r="X89" s="262" t="s">
        <v>489</v>
      </c>
      <c r="Y89" s="262" t="s">
        <v>489</v>
      </c>
      <c r="Z89" s="262" t="s">
        <v>489</v>
      </c>
      <c r="AA89" s="262" t="s">
        <v>489</v>
      </c>
      <c r="AB89" s="262" t="s">
        <v>489</v>
      </c>
      <c r="AC89" s="262" t="s">
        <v>489</v>
      </c>
      <c r="AD89" s="262" t="s">
        <v>489</v>
      </c>
      <c r="AE89" s="262" t="s">
        <v>489</v>
      </c>
      <c r="AF89" s="262" t="s">
        <v>489</v>
      </c>
      <c r="AG89" s="262" t="s">
        <v>489</v>
      </c>
      <c r="AH89" s="262" t="s">
        <v>489</v>
      </c>
      <c r="AI89" s="262" t="s">
        <v>489</v>
      </c>
      <c r="AJ89" s="262" t="s">
        <v>489</v>
      </c>
      <c r="AK89" s="262" t="s">
        <v>489</v>
      </c>
      <c r="AL89" s="262" t="s">
        <v>489</v>
      </c>
      <c r="AM89" s="262" t="s">
        <v>489</v>
      </c>
      <c r="AN89" s="262" t="s">
        <v>489</v>
      </c>
      <c r="AO89" s="262" t="s">
        <v>489</v>
      </c>
      <c r="AP89" s="262" t="s">
        <v>489</v>
      </c>
      <c r="AQ89" s="262" t="s">
        <v>489</v>
      </c>
      <c r="AR89" s="262" t="s">
        <v>489</v>
      </c>
      <c r="AS89" s="262" t="s">
        <v>489</v>
      </c>
      <c r="AT89" s="262" t="s">
        <v>489</v>
      </c>
      <c r="AU89" s="262" t="s">
        <v>489</v>
      </c>
      <c r="AV89" s="262" t="s">
        <v>489</v>
      </c>
      <c r="AW89" s="262" t="s">
        <v>489</v>
      </c>
      <c r="AX89" s="428" t="s">
        <v>489</v>
      </c>
      <c r="AY89" s="262" t="s">
        <v>489</v>
      </c>
      <c r="AZ89" s="262" t="s">
        <v>489</v>
      </c>
      <c r="BA89" s="262" t="s">
        <v>489</v>
      </c>
      <c r="BB89" s="262" t="s">
        <v>489</v>
      </c>
      <c r="BC89" s="262" t="s">
        <v>489</v>
      </c>
      <c r="BD89" s="262" t="s">
        <v>489</v>
      </c>
      <c r="BE89" s="262" t="s">
        <v>489</v>
      </c>
      <c r="BF89" s="262" t="s">
        <v>489</v>
      </c>
      <c r="BG89" s="262" t="s">
        <v>489</v>
      </c>
      <c r="BH89" s="262" t="s">
        <v>489</v>
      </c>
      <c r="BI89" s="262" t="s">
        <v>489</v>
      </c>
      <c r="BJ89" s="262" t="s">
        <v>489</v>
      </c>
      <c r="BK89" s="262" t="s">
        <v>489</v>
      </c>
      <c r="BL89" s="262" t="s">
        <v>489</v>
      </c>
      <c r="BM89" s="262" t="s">
        <v>489</v>
      </c>
      <c r="BN89" s="262" t="s">
        <v>489</v>
      </c>
      <c r="BO89" s="262" t="s">
        <v>489</v>
      </c>
      <c r="BP89" s="262" t="s">
        <v>489</v>
      </c>
      <c r="BQ89" s="262" t="s">
        <v>489</v>
      </c>
      <c r="BR89" s="262" t="s">
        <v>489</v>
      </c>
      <c r="BS89" s="262" t="s">
        <v>489</v>
      </c>
      <c r="BT89" s="262" t="s">
        <v>489</v>
      </c>
      <c r="BU89" s="262" t="s">
        <v>489</v>
      </c>
      <c r="BV89" s="262" t="s">
        <v>489</v>
      </c>
      <c r="BW89" s="262" t="s">
        <v>489</v>
      </c>
      <c r="BY89" s="342"/>
    </row>
    <row r="90" spans="1:77" ht="45" x14ac:dyDescent="0.25">
      <c r="A90" s="260" t="s">
        <v>713</v>
      </c>
      <c r="B90" s="261" t="s">
        <v>714</v>
      </c>
      <c r="C90" s="262" t="s">
        <v>589</v>
      </c>
      <c r="D90" s="262" t="s">
        <v>489</v>
      </c>
      <c r="E90" s="262" t="s">
        <v>489</v>
      </c>
      <c r="F90" s="262" t="s">
        <v>489</v>
      </c>
      <c r="G90" s="262" t="s">
        <v>489</v>
      </c>
      <c r="H90" s="263" t="s">
        <v>489</v>
      </c>
      <c r="I90" s="262" t="s">
        <v>489</v>
      </c>
      <c r="J90" s="262" t="s">
        <v>489</v>
      </c>
      <c r="K90" s="262" t="s">
        <v>489</v>
      </c>
      <c r="L90" s="554" t="s">
        <v>489</v>
      </c>
      <c r="M90" s="262" t="s">
        <v>489</v>
      </c>
      <c r="N90" s="262" t="s">
        <v>489</v>
      </c>
      <c r="O90" s="262" t="s">
        <v>489</v>
      </c>
      <c r="P90" s="262" t="s">
        <v>489</v>
      </c>
      <c r="Q90" s="262" t="s">
        <v>489</v>
      </c>
      <c r="R90" s="262" t="s">
        <v>489</v>
      </c>
      <c r="S90" s="262" t="s">
        <v>489</v>
      </c>
      <c r="T90" s="262" t="s">
        <v>489</v>
      </c>
      <c r="U90" s="262" t="s">
        <v>489</v>
      </c>
      <c r="V90" s="262" t="s">
        <v>489</v>
      </c>
      <c r="W90" s="262" t="s">
        <v>489</v>
      </c>
      <c r="X90" s="262" t="s">
        <v>489</v>
      </c>
      <c r="Y90" s="262" t="s">
        <v>489</v>
      </c>
      <c r="Z90" s="262" t="s">
        <v>489</v>
      </c>
      <c r="AA90" s="262" t="s">
        <v>489</v>
      </c>
      <c r="AB90" s="262" t="s">
        <v>489</v>
      </c>
      <c r="AC90" s="262" t="s">
        <v>489</v>
      </c>
      <c r="AD90" s="262" t="s">
        <v>489</v>
      </c>
      <c r="AE90" s="262" t="s">
        <v>489</v>
      </c>
      <c r="AF90" s="262" t="s">
        <v>489</v>
      </c>
      <c r="AG90" s="262" t="s">
        <v>489</v>
      </c>
      <c r="AH90" s="262" t="s">
        <v>489</v>
      </c>
      <c r="AI90" s="262" t="s">
        <v>489</v>
      </c>
      <c r="AJ90" s="262" t="s">
        <v>489</v>
      </c>
      <c r="AK90" s="262" t="s">
        <v>489</v>
      </c>
      <c r="AL90" s="262" t="s">
        <v>489</v>
      </c>
      <c r="AM90" s="262" t="s">
        <v>489</v>
      </c>
      <c r="AN90" s="262" t="s">
        <v>489</v>
      </c>
      <c r="AO90" s="262" t="s">
        <v>489</v>
      </c>
      <c r="AP90" s="262" t="s">
        <v>489</v>
      </c>
      <c r="AQ90" s="262" t="s">
        <v>489</v>
      </c>
      <c r="AR90" s="262" t="s">
        <v>489</v>
      </c>
      <c r="AS90" s="262" t="s">
        <v>489</v>
      </c>
      <c r="AT90" s="262" t="s">
        <v>489</v>
      </c>
      <c r="AU90" s="262" t="s">
        <v>489</v>
      </c>
      <c r="AV90" s="262" t="s">
        <v>489</v>
      </c>
      <c r="AW90" s="262" t="s">
        <v>489</v>
      </c>
      <c r="AX90" s="428" t="s">
        <v>489</v>
      </c>
      <c r="AY90" s="262" t="s">
        <v>489</v>
      </c>
      <c r="AZ90" s="262" t="s">
        <v>489</v>
      </c>
      <c r="BA90" s="262" t="s">
        <v>489</v>
      </c>
      <c r="BB90" s="262" t="s">
        <v>489</v>
      </c>
      <c r="BC90" s="262" t="s">
        <v>489</v>
      </c>
      <c r="BD90" s="262" t="s">
        <v>489</v>
      </c>
      <c r="BE90" s="262" t="s">
        <v>489</v>
      </c>
      <c r="BF90" s="262" t="s">
        <v>489</v>
      </c>
      <c r="BG90" s="262" t="s">
        <v>489</v>
      </c>
      <c r="BH90" s="262" t="s">
        <v>489</v>
      </c>
      <c r="BI90" s="262" t="s">
        <v>489</v>
      </c>
      <c r="BJ90" s="262" t="s">
        <v>489</v>
      </c>
      <c r="BK90" s="262" t="s">
        <v>489</v>
      </c>
      <c r="BL90" s="262" t="s">
        <v>489</v>
      </c>
      <c r="BM90" s="262" t="s">
        <v>489</v>
      </c>
      <c r="BN90" s="262" t="s">
        <v>489</v>
      </c>
      <c r="BO90" s="262" t="s">
        <v>489</v>
      </c>
      <c r="BP90" s="262" t="s">
        <v>489</v>
      </c>
      <c r="BQ90" s="262" t="s">
        <v>489</v>
      </c>
      <c r="BR90" s="262" t="s">
        <v>489</v>
      </c>
      <c r="BS90" s="262" t="s">
        <v>489</v>
      </c>
      <c r="BT90" s="262" t="s">
        <v>489</v>
      </c>
      <c r="BU90" s="262" t="s">
        <v>489</v>
      </c>
      <c r="BV90" s="262" t="s">
        <v>489</v>
      </c>
      <c r="BW90" s="262" t="s">
        <v>489</v>
      </c>
      <c r="BY90" s="342"/>
    </row>
    <row r="91" spans="1:77" ht="55.5" customHeight="1" x14ac:dyDescent="0.25">
      <c r="A91" s="260" t="s">
        <v>715</v>
      </c>
      <c r="B91" s="261" t="s">
        <v>716</v>
      </c>
      <c r="C91" s="262" t="s">
        <v>589</v>
      </c>
      <c r="D91" s="262" t="s">
        <v>489</v>
      </c>
      <c r="E91" s="262" t="s">
        <v>489</v>
      </c>
      <c r="F91" s="262" t="s">
        <v>489</v>
      </c>
      <c r="G91" s="262" t="s">
        <v>489</v>
      </c>
      <c r="H91" s="263" t="s">
        <v>489</v>
      </c>
      <c r="I91" s="262" t="s">
        <v>489</v>
      </c>
      <c r="J91" s="262" t="s">
        <v>489</v>
      </c>
      <c r="K91" s="262" t="s">
        <v>489</v>
      </c>
      <c r="L91" s="554" t="s">
        <v>489</v>
      </c>
      <c r="M91" s="262" t="s">
        <v>489</v>
      </c>
      <c r="N91" s="262" t="s">
        <v>489</v>
      </c>
      <c r="O91" s="262" t="s">
        <v>489</v>
      </c>
      <c r="P91" s="262" t="s">
        <v>489</v>
      </c>
      <c r="Q91" s="262" t="s">
        <v>489</v>
      </c>
      <c r="R91" s="262" t="s">
        <v>489</v>
      </c>
      <c r="S91" s="262" t="s">
        <v>489</v>
      </c>
      <c r="T91" s="262" t="s">
        <v>489</v>
      </c>
      <c r="U91" s="262" t="s">
        <v>489</v>
      </c>
      <c r="V91" s="262" t="s">
        <v>489</v>
      </c>
      <c r="W91" s="262" t="s">
        <v>489</v>
      </c>
      <c r="X91" s="262" t="s">
        <v>489</v>
      </c>
      <c r="Y91" s="262" t="s">
        <v>489</v>
      </c>
      <c r="Z91" s="262" t="s">
        <v>489</v>
      </c>
      <c r="AA91" s="262" t="s">
        <v>489</v>
      </c>
      <c r="AB91" s="262" t="s">
        <v>489</v>
      </c>
      <c r="AC91" s="262" t="s">
        <v>489</v>
      </c>
      <c r="AD91" s="262" t="s">
        <v>489</v>
      </c>
      <c r="AE91" s="262" t="s">
        <v>489</v>
      </c>
      <c r="AF91" s="262" t="s">
        <v>489</v>
      </c>
      <c r="AG91" s="262" t="s">
        <v>489</v>
      </c>
      <c r="AH91" s="262" t="s">
        <v>489</v>
      </c>
      <c r="AI91" s="262" t="s">
        <v>489</v>
      </c>
      <c r="AJ91" s="262" t="s">
        <v>489</v>
      </c>
      <c r="AK91" s="262" t="s">
        <v>489</v>
      </c>
      <c r="AL91" s="262" t="s">
        <v>489</v>
      </c>
      <c r="AM91" s="262" t="s">
        <v>489</v>
      </c>
      <c r="AN91" s="262" t="s">
        <v>489</v>
      </c>
      <c r="AO91" s="262" t="s">
        <v>489</v>
      </c>
      <c r="AP91" s="262" t="s">
        <v>489</v>
      </c>
      <c r="AQ91" s="262" t="s">
        <v>489</v>
      </c>
      <c r="AR91" s="262" t="s">
        <v>489</v>
      </c>
      <c r="AS91" s="262" t="s">
        <v>489</v>
      </c>
      <c r="AT91" s="262" t="s">
        <v>489</v>
      </c>
      <c r="AU91" s="262" t="s">
        <v>489</v>
      </c>
      <c r="AV91" s="262" t="s">
        <v>489</v>
      </c>
      <c r="AW91" s="262" t="s">
        <v>489</v>
      </c>
      <c r="AX91" s="428" t="s">
        <v>489</v>
      </c>
      <c r="AY91" s="262" t="s">
        <v>489</v>
      </c>
      <c r="AZ91" s="262" t="s">
        <v>489</v>
      </c>
      <c r="BA91" s="262" t="s">
        <v>489</v>
      </c>
      <c r="BB91" s="262" t="s">
        <v>489</v>
      </c>
      <c r="BC91" s="262" t="s">
        <v>489</v>
      </c>
      <c r="BD91" s="262" t="s">
        <v>489</v>
      </c>
      <c r="BE91" s="262" t="s">
        <v>489</v>
      </c>
      <c r="BF91" s="262" t="s">
        <v>489</v>
      </c>
      <c r="BG91" s="262" t="s">
        <v>489</v>
      </c>
      <c r="BH91" s="262" t="s">
        <v>489</v>
      </c>
      <c r="BI91" s="262" t="s">
        <v>489</v>
      </c>
      <c r="BJ91" s="262" t="s">
        <v>489</v>
      </c>
      <c r="BK91" s="262" t="s">
        <v>489</v>
      </c>
      <c r="BL91" s="262" t="s">
        <v>489</v>
      </c>
      <c r="BM91" s="262" t="s">
        <v>489</v>
      </c>
      <c r="BN91" s="262" t="s">
        <v>489</v>
      </c>
      <c r="BO91" s="262" t="s">
        <v>489</v>
      </c>
      <c r="BP91" s="262" t="s">
        <v>489</v>
      </c>
      <c r="BQ91" s="262" t="s">
        <v>489</v>
      </c>
      <c r="BR91" s="262" t="s">
        <v>489</v>
      </c>
      <c r="BS91" s="262" t="s">
        <v>489</v>
      </c>
      <c r="BT91" s="262" t="s">
        <v>489</v>
      </c>
      <c r="BU91" s="262" t="s">
        <v>489</v>
      </c>
      <c r="BV91" s="262" t="s">
        <v>489</v>
      </c>
      <c r="BW91" s="262" t="s">
        <v>489</v>
      </c>
      <c r="BY91" s="342"/>
    </row>
    <row r="92" spans="1:77" ht="50.25" customHeight="1" x14ac:dyDescent="0.25">
      <c r="A92" s="260" t="s">
        <v>717</v>
      </c>
      <c r="B92" s="261" t="s">
        <v>718</v>
      </c>
      <c r="C92" s="262" t="s">
        <v>589</v>
      </c>
      <c r="D92" s="262" t="s">
        <v>489</v>
      </c>
      <c r="E92" s="262" t="s">
        <v>489</v>
      </c>
      <c r="F92" s="262" t="s">
        <v>489</v>
      </c>
      <c r="G92" s="262" t="s">
        <v>489</v>
      </c>
      <c r="H92" s="263" t="s">
        <v>489</v>
      </c>
      <c r="I92" s="262" t="s">
        <v>489</v>
      </c>
      <c r="J92" s="262" t="s">
        <v>489</v>
      </c>
      <c r="K92" s="262" t="s">
        <v>489</v>
      </c>
      <c r="L92" s="554" t="s">
        <v>489</v>
      </c>
      <c r="M92" s="262" t="s">
        <v>489</v>
      </c>
      <c r="N92" s="262" t="s">
        <v>489</v>
      </c>
      <c r="O92" s="262" t="s">
        <v>489</v>
      </c>
      <c r="P92" s="262" t="s">
        <v>489</v>
      </c>
      <c r="Q92" s="262" t="s">
        <v>489</v>
      </c>
      <c r="R92" s="262" t="s">
        <v>489</v>
      </c>
      <c r="S92" s="262" t="s">
        <v>489</v>
      </c>
      <c r="T92" s="262" t="s">
        <v>489</v>
      </c>
      <c r="U92" s="262" t="s">
        <v>489</v>
      </c>
      <c r="V92" s="262" t="s">
        <v>489</v>
      </c>
      <c r="W92" s="262" t="s">
        <v>489</v>
      </c>
      <c r="X92" s="262" t="s">
        <v>489</v>
      </c>
      <c r="Y92" s="262" t="s">
        <v>489</v>
      </c>
      <c r="Z92" s="262" t="s">
        <v>489</v>
      </c>
      <c r="AA92" s="262" t="s">
        <v>489</v>
      </c>
      <c r="AB92" s="262" t="s">
        <v>489</v>
      </c>
      <c r="AC92" s="262" t="s">
        <v>489</v>
      </c>
      <c r="AD92" s="262" t="s">
        <v>489</v>
      </c>
      <c r="AE92" s="262" t="s">
        <v>489</v>
      </c>
      <c r="AF92" s="262" t="s">
        <v>489</v>
      </c>
      <c r="AG92" s="262" t="s">
        <v>489</v>
      </c>
      <c r="AH92" s="262" t="s">
        <v>489</v>
      </c>
      <c r="AI92" s="262" t="s">
        <v>489</v>
      </c>
      <c r="AJ92" s="262" t="s">
        <v>489</v>
      </c>
      <c r="AK92" s="262" t="s">
        <v>489</v>
      </c>
      <c r="AL92" s="262" t="s">
        <v>489</v>
      </c>
      <c r="AM92" s="262" t="s">
        <v>489</v>
      </c>
      <c r="AN92" s="262" t="s">
        <v>489</v>
      </c>
      <c r="AO92" s="262" t="s">
        <v>489</v>
      </c>
      <c r="AP92" s="262" t="s">
        <v>489</v>
      </c>
      <c r="AQ92" s="262" t="s">
        <v>489</v>
      </c>
      <c r="AR92" s="262" t="s">
        <v>489</v>
      </c>
      <c r="AS92" s="262" t="s">
        <v>489</v>
      </c>
      <c r="AT92" s="262" t="s">
        <v>489</v>
      </c>
      <c r="AU92" s="262" t="s">
        <v>489</v>
      </c>
      <c r="AV92" s="262" t="s">
        <v>489</v>
      </c>
      <c r="AW92" s="262" t="s">
        <v>489</v>
      </c>
      <c r="AX92" s="428" t="s">
        <v>489</v>
      </c>
      <c r="AY92" s="262" t="s">
        <v>489</v>
      </c>
      <c r="AZ92" s="262" t="s">
        <v>489</v>
      </c>
      <c r="BA92" s="262" t="s">
        <v>489</v>
      </c>
      <c r="BB92" s="262" t="s">
        <v>489</v>
      </c>
      <c r="BC92" s="262" t="s">
        <v>489</v>
      </c>
      <c r="BD92" s="262" t="s">
        <v>489</v>
      </c>
      <c r="BE92" s="262" t="s">
        <v>489</v>
      </c>
      <c r="BF92" s="262" t="s">
        <v>489</v>
      </c>
      <c r="BG92" s="262" t="s">
        <v>489</v>
      </c>
      <c r="BH92" s="262" t="s">
        <v>489</v>
      </c>
      <c r="BI92" s="262" t="s">
        <v>489</v>
      </c>
      <c r="BJ92" s="262" t="s">
        <v>489</v>
      </c>
      <c r="BK92" s="262" t="s">
        <v>489</v>
      </c>
      <c r="BL92" s="262" t="s">
        <v>489</v>
      </c>
      <c r="BM92" s="262" t="s">
        <v>489</v>
      </c>
      <c r="BN92" s="262" t="s">
        <v>489</v>
      </c>
      <c r="BO92" s="262" t="s">
        <v>489</v>
      </c>
      <c r="BP92" s="262" t="s">
        <v>489</v>
      </c>
      <c r="BQ92" s="262" t="s">
        <v>489</v>
      </c>
      <c r="BR92" s="262" t="s">
        <v>489</v>
      </c>
      <c r="BS92" s="262" t="s">
        <v>489</v>
      </c>
      <c r="BT92" s="262" t="s">
        <v>489</v>
      </c>
      <c r="BU92" s="262" t="s">
        <v>489</v>
      </c>
      <c r="BV92" s="262" t="s">
        <v>489</v>
      </c>
      <c r="BW92" s="262" t="s">
        <v>489</v>
      </c>
      <c r="BY92" s="342"/>
    </row>
    <row r="93" spans="1:77" ht="45" x14ac:dyDescent="0.25">
      <c r="A93" s="260" t="s">
        <v>719</v>
      </c>
      <c r="B93" s="261" t="s">
        <v>720</v>
      </c>
      <c r="C93" s="262" t="s">
        <v>589</v>
      </c>
      <c r="D93" s="262" t="s">
        <v>489</v>
      </c>
      <c r="E93" s="262" t="s">
        <v>489</v>
      </c>
      <c r="F93" s="262" t="s">
        <v>489</v>
      </c>
      <c r="G93" s="262" t="s">
        <v>489</v>
      </c>
      <c r="H93" s="263" t="s">
        <v>489</v>
      </c>
      <c r="I93" s="262" t="s">
        <v>489</v>
      </c>
      <c r="J93" s="262" t="s">
        <v>489</v>
      </c>
      <c r="K93" s="262" t="s">
        <v>489</v>
      </c>
      <c r="L93" s="554" t="s">
        <v>489</v>
      </c>
      <c r="M93" s="262" t="s">
        <v>489</v>
      </c>
      <c r="N93" s="262" t="s">
        <v>489</v>
      </c>
      <c r="O93" s="262" t="s">
        <v>489</v>
      </c>
      <c r="P93" s="262" t="s">
        <v>489</v>
      </c>
      <c r="Q93" s="262" t="s">
        <v>489</v>
      </c>
      <c r="R93" s="262" t="s">
        <v>489</v>
      </c>
      <c r="S93" s="262" t="s">
        <v>489</v>
      </c>
      <c r="T93" s="262" t="s">
        <v>489</v>
      </c>
      <c r="U93" s="262" t="s">
        <v>489</v>
      </c>
      <c r="V93" s="262" t="s">
        <v>489</v>
      </c>
      <c r="W93" s="262" t="s">
        <v>489</v>
      </c>
      <c r="X93" s="262" t="s">
        <v>489</v>
      </c>
      <c r="Y93" s="262" t="s">
        <v>489</v>
      </c>
      <c r="Z93" s="262" t="s">
        <v>489</v>
      </c>
      <c r="AA93" s="262" t="s">
        <v>489</v>
      </c>
      <c r="AB93" s="262" t="s">
        <v>489</v>
      </c>
      <c r="AC93" s="262" t="s">
        <v>489</v>
      </c>
      <c r="AD93" s="262" t="s">
        <v>489</v>
      </c>
      <c r="AE93" s="262" t="s">
        <v>489</v>
      </c>
      <c r="AF93" s="262" t="s">
        <v>489</v>
      </c>
      <c r="AG93" s="262" t="s">
        <v>489</v>
      </c>
      <c r="AH93" s="262" t="s">
        <v>489</v>
      </c>
      <c r="AI93" s="262" t="s">
        <v>489</v>
      </c>
      <c r="AJ93" s="262" t="s">
        <v>489</v>
      </c>
      <c r="AK93" s="262" t="s">
        <v>489</v>
      </c>
      <c r="AL93" s="262" t="s">
        <v>489</v>
      </c>
      <c r="AM93" s="262" t="s">
        <v>489</v>
      </c>
      <c r="AN93" s="262" t="s">
        <v>489</v>
      </c>
      <c r="AO93" s="262" t="s">
        <v>489</v>
      </c>
      <c r="AP93" s="262" t="s">
        <v>489</v>
      </c>
      <c r="AQ93" s="262" t="s">
        <v>489</v>
      </c>
      <c r="AR93" s="262" t="s">
        <v>489</v>
      </c>
      <c r="AS93" s="262" t="s">
        <v>489</v>
      </c>
      <c r="AT93" s="262" t="s">
        <v>489</v>
      </c>
      <c r="AU93" s="262" t="s">
        <v>489</v>
      </c>
      <c r="AV93" s="262" t="s">
        <v>489</v>
      </c>
      <c r="AW93" s="262" t="s">
        <v>489</v>
      </c>
      <c r="AX93" s="428" t="s">
        <v>489</v>
      </c>
      <c r="AY93" s="262" t="s">
        <v>489</v>
      </c>
      <c r="AZ93" s="262" t="s">
        <v>489</v>
      </c>
      <c r="BA93" s="262" t="s">
        <v>489</v>
      </c>
      <c r="BB93" s="262" t="s">
        <v>489</v>
      </c>
      <c r="BC93" s="262" t="s">
        <v>489</v>
      </c>
      <c r="BD93" s="262" t="s">
        <v>489</v>
      </c>
      <c r="BE93" s="262" t="s">
        <v>489</v>
      </c>
      <c r="BF93" s="262" t="s">
        <v>489</v>
      </c>
      <c r="BG93" s="262" t="s">
        <v>489</v>
      </c>
      <c r="BH93" s="262" t="s">
        <v>489</v>
      </c>
      <c r="BI93" s="262" t="s">
        <v>489</v>
      </c>
      <c r="BJ93" s="262" t="s">
        <v>489</v>
      </c>
      <c r="BK93" s="262" t="s">
        <v>489</v>
      </c>
      <c r="BL93" s="262" t="s">
        <v>489</v>
      </c>
      <c r="BM93" s="262" t="s">
        <v>489</v>
      </c>
      <c r="BN93" s="262" t="s">
        <v>489</v>
      </c>
      <c r="BO93" s="262" t="s">
        <v>489</v>
      </c>
      <c r="BP93" s="262" t="s">
        <v>489</v>
      </c>
      <c r="BQ93" s="262" t="s">
        <v>489</v>
      </c>
      <c r="BR93" s="262" t="s">
        <v>489</v>
      </c>
      <c r="BS93" s="262" t="s">
        <v>489</v>
      </c>
      <c r="BT93" s="262" t="s">
        <v>489</v>
      </c>
      <c r="BU93" s="262" t="s">
        <v>489</v>
      </c>
      <c r="BV93" s="262" t="s">
        <v>489</v>
      </c>
      <c r="BW93" s="262" t="s">
        <v>489</v>
      </c>
      <c r="BY93" s="342"/>
    </row>
    <row r="94" spans="1:77" ht="30" x14ac:dyDescent="0.25">
      <c r="A94" s="260" t="s">
        <v>721</v>
      </c>
      <c r="B94" s="261" t="s">
        <v>722</v>
      </c>
      <c r="C94" s="262" t="s">
        <v>589</v>
      </c>
      <c r="D94" s="262" t="s">
        <v>489</v>
      </c>
      <c r="E94" s="262" t="s">
        <v>489</v>
      </c>
      <c r="F94" s="262" t="s">
        <v>489</v>
      </c>
      <c r="G94" s="262" t="s">
        <v>489</v>
      </c>
      <c r="H94" s="263" t="s">
        <v>489</v>
      </c>
      <c r="I94" s="262" t="s">
        <v>489</v>
      </c>
      <c r="J94" s="262" t="s">
        <v>489</v>
      </c>
      <c r="K94" s="262" t="s">
        <v>489</v>
      </c>
      <c r="L94" s="554" t="s">
        <v>489</v>
      </c>
      <c r="M94" s="262" t="s">
        <v>489</v>
      </c>
      <c r="N94" s="262" t="s">
        <v>489</v>
      </c>
      <c r="O94" s="262" t="s">
        <v>489</v>
      </c>
      <c r="P94" s="262" t="s">
        <v>489</v>
      </c>
      <c r="Q94" s="262" t="s">
        <v>489</v>
      </c>
      <c r="R94" s="262" t="s">
        <v>489</v>
      </c>
      <c r="S94" s="262" t="s">
        <v>489</v>
      </c>
      <c r="T94" s="262" t="s">
        <v>489</v>
      </c>
      <c r="U94" s="262" t="s">
        <v>489</v>
      </c>
      <c r="V94" s="262" t="s">
        <v>489</v>
      </c>
      <c r="W94" s="262" t="s">
        <v>489</v>
      </c>
      <c r="X94" s="262" t="s">
        <v>489</v>
      </c>
      <c r="Y94" s="262" t="s">
        <v>489</v>
      </c>
      <c r="Z94" s="262" t="s">
        <v>489</v>
      </c>
      <c r="AA94" s="262" t="s">
        <v>489</v>
      </c>
      <c r="AB94" s="262" t="s">
        <v>489</v>
      </c>
      <c r="AC94" s="262" t="s">
        <v>489</v>
      </c>
      <c r="AD94" s="262" t="s">
        <v>489</v>
      </c>
      <c r="AE94" s="262" t="s">
        <v>489</v>
      </c>
      <c r="AF94" s="262" t="s">
        <v>489</v>
      </c>
      <c r="AG94" s="262" t="s">
        <v>489</v>
      </c>
      <c r="AH94" s="262" t="s">
        <v>489</v>
      </c>
      <c r="AI94" s="262" t="s">
        <v>489</v>
      </c>
      <c r="AJ94" s="262" t="s">
        <v>489</v>
      </c>
      <c r="AK94" s="262" t="s">
        <v>489</v>
      </c>
      <c r="AL94" s="262" t="s">
        <v>489</v>
      </c>
      <c r="AM94" s="262" t="s">
        <v>489</v>
      </c>
      <c r="AN94" s="262" t="s">
        <v>489</v>
      </c>
      <c r="AO94" s="262" t="s">
        <v>489</v>
      </c>
      <c r="AP94" s="262" t="s">
        <v>489</v>
      </c>
      <c r="AQ94" s="262" t="s">
        <v>489</v>
      </c>
      <c r="AR94" s="262" t="s">
        <v>489</v>
      </c>
      <c r="AS94" s="262" t="s">
        <v>489</v>
      </c>
      <c r="AT94" s="262" t="s">
        <v>489</v>
      </c>
      <c r="AU94" s="262" t="s">
        <v>489</v>
      </c>
      <c r="AV94" s="262" t="s">
        <v>489</v>
      </c>
      <c r="AW94" s="262" t="s">
        <v>489</v>
      </c>
      <c r="AX94" s="428" t="s">
        <v>489</v>
      </c>
      <c r="AY94" s="262" t="s">
        <v>489</v>
      </c>
      <c r="AZ94" s="262" t="s">
        <v>489</v>
      </c>
      <c r="BA94" s="262" t="s">
        <v>489</v>
      </c>
      <c r="BB94" s="262" t="s">
        <v>489</v>
      </c>
      <c r="BC94" s="262" t="s">
        <v>489</v>
      </c>
      <c r="BD94" s="262" t="s">
        <v>489</v>
      </c>
      <c r="BE94" s="262" t="s">
        <v>489</v>
      </c>
      <c r="BF94" s="262" t="s">
        <v>489</v>
      </c>
      <c r="BG94" s="262" t="s">
        <v>489</v>
      </c>
      <c r="BH94" s="262" t="s">
        <v>489</v>
      </c>
      <c r="BI94" s="262" t="s">
        <v>489</v>
      </c>
      <c r="BJ94" s="262" t="s">
        <v>489</v>
      </c>
      <c r="BK94" s="262" t="s">
        <v>489</v>
      </c>
      <c r="BL94" s="262" t="s">
        <v>489</v>
      </c>
      <c r="BM94" s="262" t="s">
        <v>489</v>
      </c>
      <c r="BN94" s="262" t="s">
        <v>489</v>
      </c>
      <c r="BO94" s="262" t="s">
        <v>489</v>
      </c>
      <c r="BP94" s="262" t="s">
        <v>489</v>
      </c>
      <c r="BQ94" s="262" t="s">
        <v>489</v>
      </c>
      <c r="BR94" s="262" t="s">
        <v>489</v>
      </c>
      <c r="BS94" s="262" t="s">
        <v>489</v>
      </c>
      <c r="BT94" s="262" t="s">
        <v>489</v>
      </c>
      <c r="BU94" s="262" t="s">
        <v>489</v>
      </c>
      <c r="BV94" s="262" t="s">
        <v>489</v>
      </c>
      <c r="BW94" s="262" t="s">
        <v>489</v>
      </c>
      <c r="BY94" s="342"/>
    </row>
    <row r="95" spans="1:77" ht="45" x14ac:dyDescent="0.25">
      <c r="A95" s="260" t="s">
        <v>723</v>
      </c>
      <c r="B95" s="261" t="s">
        <v>724</v>
      </c>
      <c r="C95" s="262" t="s">
        <v>589</v>
      </c>
      <c r="D95" s="262" t="s">
        <v>489</v>
      </c>
      <c r="E95" s="262" t="s">
        <v>489</v>
      </c>
      <c r="F95" s="262" t="s">
        <v>489</v>
      </c>
      <c r="G95" s="262" t="s">
        <v>489</v>
      </c>
      <c r="H95" s="263" t="s">
        <v>489</v>
      </c>
      <c r="I95" s="262" t="s">
        <v>489</v>
      </c>
      <c r="J95" s="262" t="s">
        <v>489</v>
      </c>
      <c r="K95" s="262" t="s">
        <v>489</v>
      </c>
      <c r="L95" s="554" t="s">
        <v>489</v>
      </c>
      <c r="M95" s="262" t="s">
        <v>489</v>
      </c>
      <c r="N95" s="262" t="s">
        <v>489</v>
      </c>
      <c r="O95" s="262" t="s">
        <v>489</v>
      </c>
      <c r="P95" s="262" t="s">
        <v>489</v>
      </c>
      <c r="Q95" s="262" t="s">
        <v>489</v>
      </c>
      <c r="R95" s="262" t="s">
        <v>489</v>
      </c>
      <c r="S95" s="262" t="s">
        <v>489</v>
      </c>
      <c r="T95" s="262" t="s">
        <v>489</v>
      </c>
      <c r="U95" s="262" t="s">
        <v>489</v>
      </c>
      <c r="V95" s="262" t="s">
        <v>489</v>
      </c>
      <c r="W95" s="262" t="s">
        <v>489</v>
      </c>
      <c r="X95" s="262" t="s">
        <v>489</v>
      </c>
      <c r="Y95" s="262" t="s">
        <v>489</v>
      </c>
      <c r="Z95" s="262" t="s">
        <v>489</v>
      </c>
      <c r="AA95" s="262" t="s">
        <v>489</v>
      </c>
      <c r="AB95" s="262" t="s">
        <v>489</v>
      </c>
      <c r="AC95" s="262" t="s">
        <v>489</v>
      </c>
      <c r="AD95" s="262" t="s">
        <v>489</v>
      </c>
      <c r="AE95" s="262" t="s">
        <v>489</v>
      </c>
      <c r="AF95" s="262" t="s">
        <v>489</v>
      </c>
      <c r="AG95" s="262" t="s">
        <v>489</v>
      </c>
      <c r="AH95" s="262" t="s">
        <v>489</v>
      </c>
      <c r="AI95" s="262" t="s">
        <v>489</v>
      </c>
      <c r="AJ95" s="262" t="s">
        <v>489</v>
      </c>
      <c r="AK95" s="262" t="s">
        <v>489</v>
      </c>
      <c r="AL95" s="262" t="s">
        <v>489</v>
      </c>
      <c r="AM95" s="262" t="s">
        <v>489</v>
      </c>
      <c r="AN95" s="262" t="s">
        <v>489</v>
      </c>
      <c r="AO95" s="262" t="s">
        <v>489</v>
      </c>
      <c r="AP95" s="262" t="s">
        <v>489</v>
      </c>
      <c r="AQ95" s="262" t="s">
        <v>489</v>
      </c>
      <c r="AR95" s="262" t="s">
        <v>489</v>
      </c>
      <c r="AS95" s="262" t="s">
        <v>489</v>
      </c>
      <c r="AT95" s="262" t="s">
        <v>489</v>
      </c>
      <c r="AU95" s="262" t="s">
        <v>489</v>
      </c>
      <c r="AV95" s="262" t="s">
        <v>489</v>
      </c>
      <c r="AW95" s="262" t="s">
        <v>489</v>
      </c>
      <c r="AX95" s="428" t="s">
        <v>489</v>
      </c>
      <c r="AY95" s="262" t="s">
        <v>489</v>
      </c>
      <c r="AZ95" s="262" t="s">
        <v>489</v>
      </c>
      <c r="BA95" s="262" t="s">
        <v>489</v>
      </c>
      <c r="BB95" s="262" t="s">
        <v>489</v>
      </c>
      <c r="BC95" s="262" t="s">
        <v>489</v>
      </c>
      <c r="BD95" s="262" t="s">
        <v>489</v>
      </c>
      <c r="BE95" s="262" t="s">
        <v>489</v>
      </c>
      <c r="BF95" s="262" t="s">
        <v>489</v>
      </c>
      <c r="BG95" s="262" t="s">
        <v>489</v>
      </c>
      <c r="BH95" s="262" t="s">
        <v>489</v>
      </c>
      <c r="BI95" s="262" t="s">
        <v>489</v>
      </c>
      <c r="BJ95" s="262" t="s">
        <v>489</v>
      </c>
      <c r="BK95" s="262" t="s">
        <v>489</v>
      </c>
      <c r="BL95" s="262" t="s">
        <v>489</v>
      </c>
      <c r="BM95" s="262" t="s">
        <v>489</v>
      </c>
      <c r="BN95" s="262" t="s">
        <v>489</v>
      </c>
      <c r="BO95" s="262" t="s">
        <v>489</v>
      </c>
      <c r="BP95" s="262" t="s">
        <v>489</v>
      </c>
      <c r="BQ95" s="262" t="s">
        <v>489</v>
      </c>
      <c r="BR95" s="262" t="s">
        <v>489</v>
      </c>
      <c r="BS95" s="262" t="s">
        <v>489</v>
      </c>
      <c r="BT95" s="262" t="s">
        <v>489</v>
      </c>
      <c r="BU95" s="262" t="s">
        <v>489</v>
      </c>
      <c r="BV95" s="262" t="s">
        <v>489</v>
      </c>
      <c r="BW95" s="262" t="s">
        <v>489</v>
      </c>
      <c r="BY95" s="342"/>
    </row>
    <row r="96" spans="1:77" ht="60" x14ac:dyDescent="0.25">
      <c r="A96" s="260" t="s">
        <v>184</v>
      </c>
      <c r="B96" s="261" t="s">
        <v>725</v>
      </c>
      <c r="C96" s="262" t="s">
        <v>589</v>
      </c>
      <c r="D96" s="262" t="s">
        <v>489</v>
      </c>
      <c r="E96" s="262" t="s">
        <v>489</v>
      </c>
      <c r="F96" s="262" t="s">
        <v>489</v>
      </c>
      <c r="G96" s="262" t="s">
        <v>489</v>
      </c>
      <c r="H96" s="263" t="s">
        <v>489</v>
      </c>
      <c r="I96" s="262" t="s">
        <v>489</v>
      </c>
      <c r="J96" s="262" t="s">
        <v>489</v>
      </c>
      <c r="K96" s="262" t="s">
        <v>489</v>
      </c>
      <c r="L96" s="554" t="s">
        <v>489</v>
      </c>
      <c r="M96" s="262" t="s">
        <v>489</v>
      </c>
      <c r="N96" s="262" t="s">
        <v>489</v>
      </c>
      <c r="O96" s="262" t="s">
        <v>489</v>
      </c>
      <c r="P96" s="262" t="s">
        <v>489</v>
      </c>
      <c r="Q96" s="262" t="s">
        <v>489</v>
      </c>
      <c r="R96" s="262" t="s">
        <v>489</v>
      </c>
      <c r="S96" s="262" t="s">
        <v>489</v>
      </c>
      <c r="T96" s="262" t="s">
        <v>489</v>
      </c>
      <c r="U96" s="262" t="s">
        <v>489</v>
      </c>
      <c r="V96" s="262" t="s">
        <v>489</v>
      </c>
      <c r="W96" s="262" t="s">
        <v>489</v>
      </c>
      <c r="X96" s="262" t="s">
        <v>489</v>
      </c>
      <c r="Y96" s="262" t="s">
        <v>489</v>
      </c>
      <c r="Z96" s="262" t="s">
        <v>489</v>
      </c>
      <c r="AA96" s="262" t="s">
        <v>489</v>
      </c>
      <c r="AB96" s="262" t="s">
        <v>489</v>
      </c>
      <c r="AC96" s="262" t="s">
        <v>489</v>
      </c>
      <c r="AD96" s="262" t="s">
        <v>489</v>
      </c>
      <c r="AE96" s="262" t="s">
        <v>489</v>
      </c>
      <c r="AF96" s="262" t="s">
        <v>489</v>
      </c>
      <c r="AG96" s="262" t="s">
        <v>489</v>
      </c>
      <c r="AH96" s="262" t="s">
        <v>489</v>
      </c>
      <c r="AI96" s="262" t="s">
        <v>489</v>
      </c>
      <c r="AJ96" s="262" t="s">
        <v>489</v>
      </c>
      <c r="AK96" s="262" t="s">
        <v>489</v>
      </c>
      <c r="AL96" s="262" t="s">
        <v>489</v>
      </c>
      <c r="AM96" s="262" t="s">
        <v>489</v>
      </c>
      <c r="AN96" s="262" t="s">
        <v>489</v>
      </c>
      <c r="AO96" s="262" t="s">
        <v>489</v>
      </c>
      <c r="AP96" s="262" t="s">
        <v>489</v>
      </c>
      <c r="AQ96" s="262" t="s">
        <v>489</v>
      </c>
      <c r="AR96" s="262" t="s">
        <v>489</v>
      </c>
      <c r="AS96" s="262" t="s">
        <v>489</v>
      </c>
      <c r="AT96" s="262" t="s">
        <v>489</v>
      </c>
      <c r="AU96" s="262" t="s">
        <v>489</v>
      </c>
      <c r="AV96" s="262" t="s">
        <v>489</v>
      </c>
      <c r="AW96" s="262" t="s">
        <v>489</v>
      </c>
      <c r="AX96" s="428" t="s">
        <v>489</v>
      </c>
      <c r="AY96" s="262" t="s">
        <v>489</v>
      </c>
      <c r="AZ96" s="262" t="s">
        <v>489</v>
      </c>
      <c r="BA96" s="262" t="s">
        <v>489</v>
      </c>
      <c r="BB96" s="262" t="s">
        <v>489</v>
      </c>
      <c r="BC96" s="262" t="s">
        <v>489</v>
      </c>
      <c r="BD96" s="262" t="s">
        <v>489</v>
      </c>
      <c r="BE96" s="262" t="s">
        <v>489</v>
      </c>
      <c r="BF96" s="262" t="s">
        <v>489</v>
      </c>
      <c r="BG96" s="262" t="s">
        <v>489</v>
      </c>
      <c r="BH96" s="262" t="s">
        <v>489</v>
      </c>
      <c r="BI96" s="262" t="s">
        <v>489</v>
      </c>
      <c r="BJ96" s="262" t="s">
        <v>489</v>
      </c>
      <c r="BK96" s="262" t="s">
        <v>489</v>
      </c>
      <c r="BL96" s="262" t="s">
        <v>489</v>
      </c>
      <c r="BM96" s="262" t="s">
        <v>489</v>
      </c>
      <c r="BN96" s="262" t="s">
        <v>489</v>
      </c>
      <c r="BO96" s="262" t="s">
        <v>489</v>
      </c>
      <c r="BP96" s="262" t="s">
        <v>489</v>
      </c>
      <c r="BQ96" s="262" t="s">
        <v>489</v>
      </c>
      <c r="BR96" s="262" t="s">
        <v>489</v>
      </c>
      <c r="BS96" s="262" t="s">
        <v>489</v>
      </c>
      <c r="BT96" s="262" t="s">
        <v>489</v>
      </c>
      <c r="BU96" s="262" t="s">
        <v>489</v>
      </c>
      <c r="BV96" s="262" t="s">
        <v>489</v>
      </c>
      <c r="BW96" s="262" t="s">
        <v>489</v>
      </c>
      <c r="BY96" s="342"/>
    </row>
    <row r="97" spans="1:77" ht="45" x14ac:dyDescent="0.25">
      <c r="A97" s="260" t="s">
        <v>726</v>
      </c>
      <c r="B97" s="261" t="s">
        <v>727</v>
      </c>
      <c r="C97" s="262" t="s">
        <v>589</v>
      </c>
      <c r="D97" s="262" t="s">
        <v>489</v>
      </c>
      <c r="E97" s="262" t="s">
        <v>489</v>
      </c>
      <c r="F97" s="262" t="s">
        <v>489</v>
      </c>
      <c r="G97" s="262" t="s">
        <v>489</v>
      </c>
      <c r="H97" s="263" t="s">
        <v>489</v>
      </c>
      <c r="I97" s="262" t="s">
        <v>489</v>
      </c>
      <c r="J97" s="262" t="s">
        <v>489</v>
      </c>
      <c r="K97" s="262" t="s">
        <v>489</v>
      </c>
      <c r="L97" s="554" t="s">
        <v>489</v>
      </c>
      <c r="M97" s="262" t="s">
        <v>489</v>
      </c>
      <c r="N97" s="262" t="s">
        <v>489</v>
      </c>
      <c r="O97" s="262" t="s">
        <v>489</v>
      </c>
      <c r="P97" s="262" t="s">
        <v>489</v>
      </c>
      <c r="Q97" s="262" t="s">
        <v>489</v>
      </c>
      <c r="R97" s="262" t="s">
        <v>489</v>
      </c>
      <c r="S97" s="262" t="s">
        <v>489</v>
      </c>
      <c r="T97" s="262" t="s">
        <v>489</v>
      </c>
      <c r="U97" s="262" t="s">
        <v>489</v>
      </c>
      <c r="V97" s="262" t="s">
        <v>489</v>
      </c>
      <c r="W97" s="262" t="s">
        <v>489</v>
      </c>
      <c r="X97" s="262" t="s">
        <v>489</v>
      </c>
      <c r="Y97" s="262" t="s">
        <v>489</v>
      </c>
      <c r="Z97" s="262" t="s">
        <v>489</v>
      </c>
      <c r="AA97" s="262" t="s">
        <v>489</v>
      </c>
      <c r="AB97" s="262" t="s">
        <v>489</v>
      </c>
      <c r="AC97" s="262" t="s">
        <v>489</v>
      </c>
      <c r="AD97" s="262" t="s">
        <v>489</v>
      </c>
      <c r="AE97" s="262" t="s">
        <v>489</v>
      </c>
      <c r="AF97" s="262" t="s">
        <v>489</v>
      </c>
      <c r="AG97" s="262" t="s">
        <v>489</v>
      </c>
      <c r="AH97" s="262" t="s">
        <v>489</v>
      </c>
      <c r="AI97" s="262" t="s">
        <v>489</v>
      </c>
      <c r="AJ97" s="262" t="s">
        <v>489</v>
      </c>
      <c r="AK97" s="262" t="s">
        <v>489</v>
      </c>
      <c r="AL97" s="262" t="s">
        <v>489</v>
      </c>
      <c r="AM97" s="262" t="s">
        <v>489</v>
      </c>
      <c r="AN97" s="262" t="s">
        <v>489</v>
      </c>
      <c r="AO97" s="262" t="s">
        <v>489</v>
      </c>
      <c r="AP97" s="262" t="s">
        <v>489</v>
      </c>
      <c r="AQ97" s="262" t="s">
        <v>489</v>
      </c>
      <c r="AR97" s="262" t="s">
        <v>489</v>
      </c>
      <c r="AS97" s="262" t="s">
        <v>489</v>
      </c>
      <c r="AT97" s="262" t="s">
        <v>489</v>
      </c>
      <c r="AU97" s="262" t="s">
        <v>489</v>
      </c>
      <c r="AV97" s="262" t="s">
        <v>489</v>
      </c>
      <c r="AW97" s="262" t="s">
        <v>489</v>
      </c>
      <c r="AX97" s="428" t="s">
        <v>489</v>
      </c>
      <c r="AY97" s="262" t="s">
        <v>489</v>
      </c>
      <c r="AZ97" s="262" t="s">
        <v>489</v>
      </c>
      <c r="BA97" s="262" t="s">
        <v>489</v>
      </c>
      <c r="BB97" s="262" t="s">
        <v>489</v>
      </c>
      <c r="BC97" s="262" t="s">
        <v>489</v>
      </c>
      <c r="BD97" s="262" t="s">
        <v>489</v>
      </c>
      <c r="BE97" s="262" t="s">
        <v>489</v>
      </c>
      <c r="BF97" s="262" t="s">
        <v>489</v>
      </c>
      <c r="BG97" s="262" t="s">
        <v>489</v>
      </c>
      <c r="BH97" s="262" t="s">
        <v>489</v>
      </c>
      <c r="BI97" s="262" t="s">
        <v>489</v>
      </c>
      <c r="BJ97" s="262" t="s">
        <v>489</v>
      </c>
      <c r="BK97" s="262" t="s">
        <v>489</v>
      </c>
      <c r="BL97" s="262" t="s">
        <v>489</v>
      </c>
      <c r="BM97" s="262" t="s">
        <v>489</v>
      </c>
      <c r="BN97" s="262" t="s">
        <v>489</v>
      </c>
      <c r="BO97" s="262" t="s">
        <v>489</v>
      </c>
      <c r="BP97" s="262" t="s">
        <v>489</v>
      </c>
      <c r="BQ97" s="262" t="s">
        <v>489</v>
      </c>
      <c r="BR97" s="262" t="s">
        <v>489</v>
      </c>
      <c r="BS97" s="262" t="s">
        <v>489</v>
      </c>
      <c r="BT97" s="262" t="s">
        <v>489</v>
      </c>
      <c r="BU97" s="262" t="s">
        <v>489</v>
      </c>
      <c r="BV97" s="262" t="s">
        <v>489</v>
      </c>
      <c r="BW97" s="262" t="s">
        <v>489</v>
      </c>
      <c r="BY97" s="342"/>
    </row>
    <row r="98" spans="1:77" ht="45" x14ac:dyDescent="0.25">
      <c r="A98" s="260" t="s">
        <v>728</v>
      </c>
      <c r="B98" s="261" t="s">
        <v>729</v>
      </c>
      <c r="C98" s="262" t="s">
        <v>589</v>
      </c>
      <c r="D98" s="262" t="s">
        <v>489</v>
      </c>
      <c r="E98" s="262" t="s">
        <v>489</v>
      </c>
      <c r="F98" s="262" t="s">
        <v>489</v>
      </c>
      <c r="G98" s="262" t="s">
        <v>489</v>
      </c>
      <c r="H98" s="262" t="s">
        <v>489</v>
      </c>
      <c r="I98" s="262" t="s">
        <v>489</v>
      </c>
      <c r="J98" s="262" t="s">
        <v>489</v>
      </c>
      <c r="K98" s="262" t="s">
        <v>489</v>
      </c>
      <c r="L98" s="554" t="s">
        <v>489</v>
      </c>
      <c r="M98" s="262" t="s">
        <v>489</v>
      </c>
      <c r="N98" s="262" t="s">
        <v>489</v>
      </c>
      <c r="O98" s="262" t="s">
        <v>489</v>
      </c>
      <c r="P98" s="262" t="s">
        <v>489</v>
      </c>
      <c r="Q98" s="262" t="s">
        <v>489</v>
      </c>
      <c r="R98" s="262" t="s">
        <v>489</v>
      </c>
      <c r="S98" s="262" t="s">
        <v>489</v>
      </c>
      <c r="T98" s="262" t="s">
        <v>489</v>
      </c>
      <c r="U98" s="262" t="s">
        <v>489</v>
      </c>
      <c r="V98" s="262" t="s">
        <v>489</v>
      </c>
      <c r="W98" s="262" t="s">
        <v>489</v>
      </c>
      <c r="X98" s="262" t="s">
        <v>489</v>
      </c>
      <c r="Y98" s="262" t="s">
        <v>489</v>
      </c>
      <c r="Z98" s="262" t="s">
        <v>489</v>
      </c>
      <c r="AA98" s="262" t="s">
        <v>489</v>
      </c>
      <c r="AB98" s="262" t="s">
        <v>489</v>
      </c>
      <c r="AC98" s="262" t="s">
        <v>489</v>
      </c>
      <c r="AD98" s="262" t="s">
        <v>489</v>
      </c>
      <c r="AE98" s="262" t="s">
        <v>489</v>
      </c>
      <c r="AF98" s="262" t="s">
        <v>489</v>
      </c>
      <c r="AG98" s="262" t="s">
        <v>489</v>
      </c>
      <c r="AH98" s="262" t="s">
        <v>489</v>
      </c>
      <c r="AI98" s="262" t="s">
        <v>489</v>
      </c>
      <c r="AJ98" s="262" t="s">
        <v>489</v>
      </c>
      <c r="AK98" s="262" t="s">
        <v>489</v>
      </c>
      <c r="AL98" s="262" t="s">
        <v>489</v>
      </c>
      <c r="AM98" s="262" t="s">
        <v>489</v>
      </c>
      <c r="AN98" s="262" t="s">
        <v>489</v>
      </c>
      <c r="AO98" s="262" t="s">
        <v>489</v>
      </c>
      <c r="AP98" s="262" t="s">
        <v>489</v>
      </c>
      <c r="AQ98" s="262" t="s">
        <v>489</v>
      </c>
      <c r="AR98" s="262" t="s">
        <v>489</v>
      </c>
      <c r="AS98" s="262" t="s">
        <v>489</v>
      </c>
      <c r="AT98" s="262" t="s">
        <v>489</v>
      </c>
      <c r="AU98" s="262" t="s">
        <v>489</v>
      </c>
      <c r="AV98" s="262" t="s">
        <v>489</v>
      </c>
      <c r="AW98" s="262" t="s">
        <v>489</v>
      </c>
      <c r="AX98" s="428" t="s">
        <v>489</v>
      </c>
      <c r="AY98" s="262" t="s">
        <v>489</v>
      </c>
      <c r="AZ98" s="262" t="s">
        <v>489</v>
      </c>
      <c r="BA98" s="262" t="s">
        <v>489</v>
      </c>
      <c r="BB98" s="262" t="s">
        <v>489</v>
      </c>
      <c r="BC98" s="262" t="s">
        <v>489</v>
      </c>
      <c r="BD98" s="262" t="s">
        <v>489</v>
      </c>
      <c r="BE98" s="262" t="s">
        <v>489</v>
      </c>
      <c r="BF98" s="262" t="s">
        <v>489</v>
      </c>
      <c r="BG98" s="262" t="s">
        <v>489</v>
      </c>
      <c r="BH98" s="262" t="s">
        <v>489</v>
      </c>
      <c r="BI98" s="262" t="s">
        <v>489</v>
      </c>
      <c r="BJ98" s="262" t="s">
        <v>489</v>
      </c>
      <c r="BK98" s="262" t="s">
        <v>489</v>
      </c>
      <c r="BL98" s="262" t="s">
        <v>489</v>
      </c>
      <c r="BM98" s="262" t="s">
        <v>489</v>
      </c>
      <c r="BN98" s="262" t="s">
        <v>489</v>
      </c>
      <c r="BO98" s="262" t="s">
        <v>489</v>
      </c>
      <c r="BP98" s="262" t="s">
        <v>489</v>
      </c>
      <c r="BQ98" s="262" t="s">
        <v>489</v>
      </c>
      <c r="BR98" s="262" t="s">
        <v>489</v>
      </c>
      <c r="BS98" s="262" t="s">
        <v>489</v>
      </c>
      <c r="BT98" s="262" t="s">
        <v>489</v>
      </c>
      <c r="BU98" s="262" t="s">
        <v>489</v>
      </c>
      <c r="BV98" s="262" t="s">
        <v>489</v>
      </c>
      <c r="BW98" s="262" t="s">
        <v>489</v>
      </c>
      <c r="BY98" s="342"/>
    </row>
    <row r="99" spans="1:77" ht="30" x14ac:dyDescent="0.25">
      <c r="A99" s="260" t="s">
        <v>183</v>
      </c>
      <c r="B99" s="261" t="s">
        <v>730</v>
      </c>
      <c r="C99" s="262" t="s">
        <v>589</v>
      </c>
      <c r="D99" s="262" t="s">
        <v>489</v>
      </c>
      <c r="E99" s="262" t="s">
        <v>489</v>
      </c>
      <c r="F99" s="262" t="s">
        <v>489</v>
      </c>
      <c r="G99" s="262" t="s">
        <v>489</v>
      </c>
      <c r="H99" s="262" t="s">
        <v>489</v>
      </c>
      <c r="I99" s="262" t="s">
        <v>489</v>
      </c>
      <c r="J99" s="262" t="s">
        <v>489</v>
      </c>
      <c r="K99" s="262" t="s">
        <v>489</v>
      </c>
      <c r="L99" s="554" t="s">
        <v>489</v>
      </c>
      <c r="M99" s="262" t="s">
        <v>489</v>
      </c>
      <c r="N99" s="262" t="s">
        <v>489</v>
      </c>
      <c r="O99" s="262" t="s">
        <v>489</v>
      </c>
      <c r="P99" s="262" t="s">
        <v>489</v>
      </c>
      <c r="Q99" s="262" t="s">
        <v>489</v>
      </c>
      <c r="R99" s="262" t="s">
        <v>489</v>
      </c>
      <c r="S99" s="262" t="s">
        <v>489</v>
      </c>
      <c r="T99" s="262" t="s">
        <v>489</v>
      </c>
      <c r="U99" s="262" t="s">
        <v>489</v>
      </c>
      <c r="V99" s="262" t="s">
        <v>489</v>
      </c>
      <c r="W99" s="262" t="s">
        <v>489</v>
      </c>
      <c r="X99" s="262" t="s">
        <v>489</v>
      </c>
      <c r="Y99" s="262" t="s">
        <v>489</v>
      </c>
      <c r="Z99" s="262" t="s">
        <v>489</v>
      </c>
      <c r="AA99" s="262" t="s">
        <v>489</v>
      </c>
      <c r="AB99" s="262" t="s">
        <v>489</v>
      </c>
      <c r="AC99" s="262" t="s">
        <v>489</v>
      </c>
      <c r="AD99" s="262" t="s">
        <v>489</v>
      </c>
      <c r="AE99" s="262" t="s">
        <v>489</v>
      </c>
      <c r="AF99" s="262" t="s">
        <v>489</v>
      </c>
      <c r="AG99" s="262" t="s">
        <v>489</v>
      </c>
      <c r="AH99" s="262" t="s">
        <v>489</v>
      </c>
      <c r="AI99" s="262" t="s">
        <v>489</v>
      </c>
      <c r="AJ99" s="262" t="s">
        <v>489</v>
      </c>
      <c r="AK99" s="262" t="s">
        <v>489</v>
      </c>
      <c r="AL99" s="262" t="s">
        <v>489</v>
      </c>
      <c r="AM99" s="262" t="s">
        <v>489</v>
      </c>
      <c r="AN99" s="262" t="s">
        <v>489</v>
      </c>
      <c r="AO99" s="262" t="s">
        <v>489</v>
      </c>
      <c r="AP99" s="262" t="s">
        <v>489</v>
      </c>
      <c r="AQ99" s="262" t="s">
        <v>489</v>
      </c>
      <c r="AR99" s="262" t="s">
        <v>489</v>
      </c>
      <c r="AS99" s="262" t="s">
        <v>489</v>
      </c>
      <c r="AT99" s="262" t="s">
        <v>489</v>
      </c>
      <c r="AU99" s="262" t="s">
        <v>489</v>
      </c>
      <c r="AV99" s="262" t="s">
        <v>489</v>
      </c>
      <c r="AW99" s="262" t="s">
        <v>489</v>
      </c>
      <c r="AX99" s="428" t="s">
        <v>489</v>
      </c>
      <c r="AY99" s="262" t="s">
        <v>489</v>
      </c>
      <c r="AZ99" s="262" t="s">
        <v>489</v>
      </c>
      <c r="BA99" s="262" t="s">
        <v>489</v>
      </c>
      <c r="BB99" s="262" t="s">
        <v>489</v>
      </c>
      <c r="BC99" s="262" t="s">
        <v>489</v>
      </c>
      <c r="BD99" s="262" t="s">
        <v>489</v>
      </c>
      <c r="BE99" s="262" t="s">
        <v>489</v>
      </c>
      <c r="BF99" s="262" t="s">
        <v>489</v>
      </c>
      <c r="BG99" s="262" t="s">
        <v>489</v>
      </c>
      <c r="BH99" s="262" t="s">
        <v>489</v>
      </c>
      <c r="BI99" s="262" t="s">
        <v>489</v>
      </c>
      <c r="BJ99" s="262" t="s">
        <v>489</v>
      </c>
      <c r="BK99" s="262" t="s">
        <v>489</v>
      </c>
      <c r="BL99" s="262" t="s">
        <v>489</v>
      </c>
      <c r="BM99" s="262" t="s">
        <v>489</v>
      </c>
      <c r="BN99" s="262" t="s">
        <v>489</v>
      </c>
      <c r="BO99" s="262" t="s">
        <v>489</v>
      </c>
      <c r="BP99" s="262" t="s">
        <v>489</v>
      </c>
      <c r="BQ99" s="262" t="s">
        <v>489</v>
      </c>
      <c r="BR99" s="262" t="s">
        <v>489</v>
      </c>
      <c r="BS99" s="262" t="s">
        <v>489</v>
      </c>
      <c r="BT99" s="262" t="s">
        <v>489</v>
      </c>
      <c r="BU99" s="262" t="s">
        <v>489</v>
      </c>
      <c r="BV99" s="262" t="s">
        <v>489</v>
      </c>
      <c r="BW99" s="262" t="s">
        <v>489</v>
      </c>
      <c r="BY99" s="342"/>
    </row>
    <row r="100" spans="1:77" ht="30" x14ac:dyDescent="0.25">
      <c r="A100" s="260" t="s">
        <v>181</v>
      </c>
      <c r="B100" s="261" t="s">
        <v>731</v>
      </c>
      <c r="C100" s="262" t="s">
        <v>589</v>
      </c>
      <c r="D100" s="262" t="s">
        <v>489</v>
      </c>
      <c r="E100" s="262" t="s">
        <v>489</v>
      </c>
      <c r="F100" s="262" t="s">
        <v>489</v>
      </c>
      <c r="G100" s="262" t="s">
        <v>489</v>
      </c>
      <c r="H100" s="262" t="s">
        <v>489</v>
      </c>
      <c r="I100" s="262" t="s">
        <v>489</v>
      </c>
      <c r="J100" s="262" t="s">
        <v>489</v>
      </c>
      <c r="K100" s="262" t="s">
        <v>489</v>
      </c>
      <c r="L100" s="554" t="s">
        <v>489</v>
      </c>
      <c r="M100" s="262" t="s">
        <v>489</v>
      </c>
      <c r="N100" s="262" t="s">
        <v>489</v>
      </c>
      <c r="O100" s="262" t="s">
        <v>489</v>
      </c>
      <c r="P100" s="262" t="s">
        <v>489</v>
      </c>
      <c r="Q100" s="262" t="s">
        <v>489</v>
      </c>
      <c r="R100" s="262" t="s">
        <v>489</v>
      </c>
      <c r="S100" s="262" t="s">
        <v>489</v>
      </c>
      <c r="T100" s="262" t="s">
        <v>489</v>
      </c>
      <c r="U100" s="262" t="s">
        <v>489</v>
      </c>
      <c r="V100" s="262" t="s">
        <v>489</v>
      </c>
      <c r="W100" s="262" t="s">
        <v>489</v>
      </c>
      <c r="X100" s="262" t="s">
        <v>489</v>
      </c>
      <c r="Y100" s="262" t="s">
        <v>489</v>
      </c>
      <c r="Z100" s="262" t="s">
        <v>489</v>
      </c>
      <c r="AA100" s="262" t="s">
        <v>489</v>
      </c>
      <c r="AB100" s="262" t="s">
        <v>489</v>
      </c>
      <c r="AC100" s="262" t="s">
        <v>489</v>
      </c>
      <c r="AD100" s="262" t="s">
        <v>489</v>
      </c>
      <c r="AE100" s="262" t="s">
        <v>489</v>
      </c>
      <c r="AF100" s="262" t="s">
        <v>489</v>
      </c>
      <c r="AG100" s="262" t="s">
        <v>489</v>
      </c>
      <c r="AH100" s="262" t="s">
        <v>489</v>
      </c>
      <c r="AI100" s="262" t="s">
        <v>489</v>
      </c>
      <c r="AJ100" s="262" t="s">
        <v>489</v>
      </c>
      <c r="AK100" s="262" t="s">
        <v>489</v>
      </c>
      <c r="AL100" s="262" t="s">
        <v>489</v>
      </c>
      <c r="AM100" s="262" t="s">
        <v>489</v>
      </c>
      <c r="AN100" s="262" t="s">
        <v>489</v>
      </c>
      <c r="AO100" s="262" t="s">
        <v>489</v>
      </c>
      <c r="AP100" s="262" t="s">
        <v>489</v>
      </c>
      <c r="AQ100" s="262" t="s">
        <v>489</v>
      </c>
      <c r="AR100" s="262" t="s">
        <v>489</v>
      </c>
      <c r="AS100" s="262" t="s">
        <v>489</v>
      </c>
      <c r="AT100" s="262" t="s">
        <v>489</v>
      </c>
      <c r="AU100" s="262" t="s">
        <v>489</v>
      </c>
      <c r="AV100" s="262" t="s">
        <v>489</v>
      </c>
      <c r="AW100" s="262" t="s">
        <v>489</v>
      </c>
      <c r="AX100" s="428" t="s">
        <v>489</v>
      </c>
      <c r="AY100" s="262" t="s">
        <v>489</v>
      </c>
      <c r="AZ100" s="262" t="s">
        <v>489</v>
      </c>
      <c r="BA100" s="262" t="s">
        <v>489</v>
      </c>
      <c r="BB100" s="262" t="s">
        <v>489</v>
      </c>
      <c r="BC100" s="262" t="s">
        <v>489</v>
      </c>
      <c r="BD100" s="262" t="s">
        <v>489</v>
      </c>
      <c r="BE100" s="262" t="s">
        <v>489</v>
      </c>
      <c r="BF100" s="262" t="s">
        <v>489</v>
      </c>
      <c r="BG100" s="262" t="s">
        <v>489</v>
      </c>
      <c r="BH100" s="262" t="s">
        <v>489</v>
      </c>
      <c r="BI100" s="262" t="s">
        <v>489</v>
      </c>
      <c r="BJ100" s="262" t="s">
        <v>489</v>
      </c>
      <c r="BK100" s="262" t="s">
        <v>489</v>
      </c>
      <c r="BL100" s="262" t="s">
        <v>489</v>
      </c>
      <c r="BM100" s="262" t="s">
        <v>489</v>
      </c>
      <c r="BN100" s="262" t="s">
        <v>489</v>
      </c>
      <c r="BO100" s="262" t="s">
        <v>489</v>
      </c>
      <c r="BP100" s="262" t="s">
        <v>489</v>
      </c>
      <c r="BQ100" s="262" t="s">
        <v>489</v>
      </c>
      <c r="BR100" s="262" t="s">
        <v>489</v>
      </c>
      <c r="BS100" s="262" t="s">
        <v>489</v>
      </c>
      <c r="BT100" s="262" t="s">
        <v>489</v>
      </c>
      <c r="BU100" s="262" t="s">
        <v>489</v>
      </c>
      <c r="BV100" s="262" t="s">
        <v>489</v>
      </c>
      <c r="BW100" s="262" t="s">
        <v>489</v>
      </c>
      <c r="BY100" s="342"/>
    </row>
    <row r="101" spans="1:77" ht="36.75" customHeight="1" x14ac:dyDescent="0.25">
      <c r="A101" s="260" t="s">
        <v>732</v>
      </c>
      <c r="B101" s="261" t="s">
        <v>733</v>
      </c>
      <c r="C101" s="262" t="s">
        <v>589</v>
      </c>
      <c r="D101" s="262" t="s">
        <v>489</v>
      </c>
      <c r="E101" s="262" t="s">
        <v>489</v>
      </c>
      <c r="F101" s="262" t="s">
        <v>489</v>
      </c>
      <c r="G101" s="262" t="s">
        <v>489</v>
      </c>
      <c r="H101" s="262" t="s">
        <v>489</v>
      </c>
      <c r="I101" s="262" t="s">
        <v>489</v>
      </c>
      <c r="J101" s="262" t="s">
        <v>489</v>
      </c>
      <c r="K101" s="262" t="s">
        <v>489</v>
      </c>
      <c r="L101" s="554" t="s">
        <v>489</v>
      </c>
      <c r="M101" s="262" t="s">
        <v>489</v>
      </c>
      <c r="N101" s="262" t="s">
        <v>489</v>
      </c>
      <c r="O101" s="262" t="s">
        <v>489</v>
      </c>
      <c r="P101" s="262" t="s">
        <v>489</v>
      </c>
      <c r="Q101" s="262" t="s">
        <v>489</v>
      </c>
      <c r="R101" s="262" t="s">
        <v>489</v>
      </c>
      <c r="S101" s="262" t="s">
        <v>489</v>
      </c>
      <c r="T101" s="262" t="s">
        <v>489</v>
      </c>
      <c r="U101" s="262" t="s">
        <v>489</v>
      </c>
      <c r="V101" s="262" t="s">
        <v>489</v>
      </c>
      <c r="W101" s="262" t="s">
        <v>489</v>
      </c>
      <c r="X101" s="262" t="s">
        <v>489</v>
      </c>
      <c r="Y101" s="262" t="s">
        <v>489</v>
      </c>
      <c r="Z101" s="262" t="s">
        <v>489</v>
      </c>
      <c r="AA101" s="262" t="s">
        <v>489</v>
      </c>
      <c r="AB101" s="262" t="s">
        <v>489</v>
      </c>
      <c r="AC101" s="262" t="s">
        <v>489</v>
      </c>
      <c r="AD101" s="262" t="s">
        <v>489</v>
      </c>
      <c r="AE101" s="262" t="s">
        <v>489</v>
      </c>
      <c r="AF101" s="262" t="s">
        <v>489</v>
      </c>
      <c r="AG101" s="262" t="s">
        <v>489</v>
      </c>
      <c r="AH101" s="262" t="s">
        <v>489</v>
      </c>
      <c r="AI101" s="262" t="s">
        <v>489</v>
      </c>
      <c r="AJ101" s="262" t="s">
        <v>489</v>
      </c>
      <c r="AK101" s="262" t="s">
        <v>489</v>
      </c>
      <c r="AL101" s="262" t="s">
        <v>489</v>
      </c>
      <c r="AM101" s="262" t="s">
        <v>489</v>
      </c>
      <c r="AN101" s="262" t="s">
        <v>489</v>
      </c>
      <c r="AO101" s="262" t="s">
        <v>489</v>
      </c>
      <c r="AP101" s="262" t="s">
        <v>489</v>
      </c>
      <c r="AQ101" s="262" t="s">
        <v>489</v>
      </c>
      <c r="AR101" s="262" t="s">
        <v>489</v>
      </c>
      <c r="AS101" s="262" t="s">
        <v>489</v>
      </c>
      <c r="AT101" s="262" t="s">
        <v>489</v>
      </c>
      <c r="AU101" s="262" t="s">
        <v>489</v>
      </c>
      <c r="AV101" s="262" t="s">
        <v>489</v>
      </c>
      <c r="AW101" s="262" t="s">
        <v>489</v>
      </c>
      <c r="AX101" s="428" t="s">
        <v>489</v>
      </c>
      <c r="AY101" s="262" t="s">
        <v>489</v>
      </c>
      <c r="AZ101" s="262" t="s">
        <v>489</v>
      </c>
      <c r="BA101" s="262" t="s">
        <v>489</v>
      </c>
      <c r="BB101" s="262" t="s">
        <v>489</v>
      </c>
      <c r="BC101" s="262" t="s">
        <v>489</v>
      </c>
      <c r="BD101" s="262" t="s">
        <v>489</v>
      </c>
      <c r="BE101" s="262" t="s">
        <v>489</v>
      </c>
      <c r="BF101" s="262" t="s">
        <v>489</v>
      </c>
      <c r="BG101" s="262" t="s">
        <v>489</v>
      </c>
      <c r="BH101" s="262" t="s">
        <v>489</v>
      </c>
      <c r="BI101" s="262" t="s">
        <v>489</v>
      </c>
      <c r="BJ101" s="262" t="s">
        <v>489</v>
      </c>
      <c r="BK101" s="262" t="s">
        <v>489</v>
      </c>
      <c r="BL101" s="262" t="s">
        <v>489</v>
      </c>
      <c r="BM101" s="262" t="s">
        <v>489</v>
      </c>
      <c r="BN101" s="262" t="s">
        <v>489</v>
      </c>
      <c r="BO101" s="262" t="s">
        <v>489</v>
      </c>
      <c r="BP101" s="262" t="s">
        <v>489</v>
      </c>
      <c r="BQ101" s="262" t="s">
        <v>489</v>
      </c>
      <c r="BR101" s="262" t="s">
        <v>489</v>
      </c>
      <c r="BS101" s="262" t="s">
        <v>489</v>
      </c>
      <c r="BT101" s="262" t="s">
        <v>489</v>
      </c>
      <c r="BU101" s="262" t="s">
        <v>489</v>
      </c>
      <c r="BV101" s="262" t="s">
        <v>489</v>
      </c>
      <c r="BW101" s="262" t="s">
        <v>489</v>
      </c>
      <c r="BY101" s="342"/>
    </row>
    <row r="102" spans="1:77" s="303" customFormat="1" x14ac:dyDescent="0.25">
      <c r="A102" s="396"/>
      <c r="B102" s="397"/>
      <c r="C102" s="398"/>
      <c r="D102" s="399"/>
      <c r="E102" s="399"/>
      <c r="F102" s="399"/>
      <c r="G102" s="399"/>
      <c r="H102" s="400"/>
      <c r="I102" s="401"/>
      <c r="J102" s="399"/>
      <c r="K102" s="399"/>
      <c r="L102" s="559"/>
      <c r="M102" s="399"/>
      <c r="N102" s="399"/>
      <c r="O102" s="399"/>
      <c r="P102" s="399"/>
      <c r="Q102" s="399"/>
      <c r="R102" s="399"/>
      <c r="S102" s="399"/>
      <c r="T102" s="399"/>
      <c r="U102" s="399"/>
      <c r="V102" s="399"/>
      <c r="W102" s="402"/>
      <c r="X102" s="402"/>
      <c r="Y102" s="402"/>
      <c r="Z102" s="402"/>
      <c r="AA102" s="402"/>
      <c r="AB102" s="402"/>
      <c r="AC102" s="402"/>
      <c r="AD102" s="402"/>
      <c r="AE102" s="402"/>
      <c r="AF102" s="402"/>
      <c r="AG102" s="402"/>
      <c r="AH102" s="402"/>
      <c r="AI102" s="402"/>
      <c r="AJ102" s="402"/>
      <c r="AK102" s="402"/>
      <c r="AL102" s="403"/>
      <c r="AM102" s="402"/>
      <c r="AN102" s="402"/>
      <c r="AO102" s="402"/>
      <c r="AP102" s="402"/>
      <c r="AQ102" s="402"/>
      <c r="AR102" s="402"/>
      <c r="AS102" s="402"/>
      <c r="AT102" s="402"/>
      <c r="AU102" s="402"/>
      <c r="AV102" s="402"/>
      <c r="AW102" s="402"/>
      <c r="AX102" s="443"/>
      <c r="AY102" s="402"/>
      <c r="AZ102" s="402"/>
      <c r="BA102" s="402"/>
      <c r="BB102" s="402"/>
      <c r="BC102" s="402"/>
      <c r="BD102" s="402"/>
      <c r="BE102" s="402"/>
      <c r="BF102" s="402"/>
      <c r="BG102" s="402"/>
      <c r="BH102" s="402"/>
      <c r="BI102" s="402"/>
      <c r="BJ102" s="402"/>
      <c r="BK102" s="402"/>
      <c r="BL102" s="402"/>
      <c r="BM102" s="402"/>
      <c r="BN102" s="402"/>
      <c r="BO102" s="402"/>
      <c r="BP102" s="402"/>
      <c r="BQ102" s="402"/>
      <c r="BR102" s="404"/>
      <c r="BS102" s="404"/>
      <c r="BT102" s="404"/>
      <c r="BU102" s="404"/>
      <c r="BV102" s="404"/>
      <c r="BW102" s="404"/>
    </row>
    <row r="103" spans="1:77" s="303" customFormat="1" x14ac:dyDescent="0.25">
      <c r="A103" s="405"/>
      <c r="B103" s="406"/>
      <c r="C103" s="407"/>
      <c r="D103" s="408"/>
      <c r="E103" s="408"/>
      <c r="F103" s="408"/>
      <c r="G103" s="408"/>
      <c r="H103" s="409"/>
      <c r="I103" s="410"/>
      <c r="J103" s="408"/>
      <c r="K103" s="408"/>
      <c r="L103" s="560"/>
      <c r="M103" s="408"/>
      <c r="N103" s="408"/>
      <c r="O103" s="408"/>
      <c r="P103" s="408"/>
      <c r="Q103" s="408"/>
      <c r="R103" s="408"/>
      <c r="S103" s="408"/>
      <c r="T103" s="408"/>
      <c r="U103" s="408"/>
      <c r="V103" s="408"/>
      <c r="W103" s="411"/>
      <c r="X103" s="411"/>
      <c r="Y103" s="411"/>
      <c r="Z103" s="411"/>
      <c r="AA103" s="411"/>
      <c r="AB103" s="411"/>
      <c r="AC103" s="411"/>
      <c r="AD103" s="411"/>
      <c r="AE103" s="411"/>
      <c r="AF103" s="411"/>
      <c r="AG103" s="411"/>
      <c r="AH103" s="411"/>
      <c r="AI103" s="411"/>
      <c r="AJ103" s="411"/>
      <c r="AK103" s="411"/>
      <c r="AL103" s="412"/>
      <c r="AM103" s="411"/>
      <c r="AN103" s="411"/>
      <c r="AO103" s="411"/>
      <c r="AP103" s="411"/>
      <c r="AQ103" s="411"/>
      <c r="AR103" s="411"/>
      <c r="AS103" s="411"/>
      <c r="AT103" s="411"/>
      <c r="AU103" s="411"/>
      <c r="AV103" s="411"/>
      <c r="AW103" s="411"/>
      <c r="AX103" s="444"/>
      <c r="AY103" s="411"/>
      <c r="AZ103" s="411"/>
      <c r="BA103" s="411"/>
      <c r="BB103" s="411"/>
      <c r="BC103" s="411"/>
      <c r="BD103" s="411"/>
      <c r="BE103" s="411"/>
      <c r="BF103" s="411"/>
      <c r="BG103" s="411"/>
      <c r="BH103" s="411"/>
      <c r="BI103" s="411"/>
      <c r="BJ103" s="411"/>
      <c r="BK103" s="411"/>
      <c r="BL103" s="411"/>
      <c r="BM103" s="411"/>
      <c r="BN103" s="411"/>
      <c r="BO103" s="411"/>
      <c r="BP103" s="411"/>
      <c r="BQ103" s="411"/>
    </row>
    <row r="104" spans="1:77" s="303" customFormat="1" ht="50.25" customHeight="1" x14ac:dyDescent="0.25">
      <c r="A104" s="1053" t="s">
        <v>734</v>
      </c>
      <c r="B104" s="1053"/>
      <c r="C104" s="1053"/>
      <c r="D104" s="1053"/>
      <c r="E104" s="1053"/>
      <c r="F104" s="1053"/>
      <c r="G104" s="1053"/>
      <c r="H104" s="1053"/>
      <c r="I104" s="1053"/>
      <c r="J104" s="1053"/>
      <c r="K104" s="1053"/>
      <c r="L104" s="1053"/>
      <c r="M104" s="1053"/>
      <c r="N104" s="1053"/>
      <c r="O104" s="1053"/>
      <c r="P104" s="1053"/>
      <c r="Q104" s="413"/>
      <c r="R104" s="413"/>
      <c r="S104" s="413"/>
      <c r="T104" s="413"/>
      <c r="U104" s="413"/>
      <c r="V104" s="408"/>
      <c r="W104" s="411"/>
      <c r="X104" s="411"/>
      <c r="Y104" s="411"/>
      <c r="Z104" s="411"/>
      <c r="AA104" s="411"/>
      <c r="AB104" s="411"/>
      <c r="AC104" s="411"/>
      <c r="AD104" s="411"/>
      <c r="AE104" s="411"/>
      <c r="AF104" s="411"/>
      <c r="AG104" s="411"/>
      <c r="AH104" s="411"/>
      <c r="AI104" s="411"/>
      <c r="AJ104" s="411"/>
      <c r="AK104" s="411"/>
      <c r="AL104" s="412"/>
      <c r="AX104" s="445"/>
    </row>
    <row r="105" spans="1:77" s="303" customFormat="1" ht="40.5" customHeight="1" x14ac:dyDescent="0.25">
      <c r="A105" s="1053" t="s">
        <v>735</v>
      </c>
      <c r="B105" s="1053"/>
      <c r="C105" s="1053"/>
      <c r="D105" s="1053"/>
      <c r="E105" s="1053"/>
      <c r="F105" s="1053"/>
      <c r="G105" s="1053"/>
      <c r="H105" s="1053"/>
      <c r="I105" s="1053"/>
      <c r="J105" s="1053"/>
      <c r="K105" s="1053"/>
      <c r="L105" s="1053"/>
      <c r="M105" s="1053"/>
      <c r="N105" s="1053"/>
      <c r="O105" s="1053"/>
      <c r="P105" s="1053"/>
      <c r="Q105" s="413"/>
      <c r="R105" s="413"/>
      <c r="S105" s="413"/>
      <c r="T105" s="413"/>
      <c r="U105" s="413"/>
      <c r="V105" s="408"/>
      <c r="W105" s="411"/>
      <c r="X105" s="411"/>
      <c r="Y105" s="411"/>
      <c r="Z105" s="411"/>
      <c r="AA105" s="411"/>
      <c r="AB105" s="411"/>
      <c r="AC105" s="411"/>
      <c r="AD105" s="411"/>
      <c r="AE105" s="411"/>
      <c r="AF105" s="411"/>
      <c r="AG105" s="411"/>
      <c r="AH105" s="411"/>
      <c r="AI105" s="411"/>
      <c r="AJ105" s="411"/>
      <c r="AK105" s="411"/>
      <c r="AL105" s="412"/>
      <c r="AX105" s="445"/>
    </row>
    <row r="106" spans="1:77" s="303" customFormat="1" ht="56.25" customHeight="1" x14ac:dyDescent="0.25">
      <c r="A106" s="1053" t="s">
        <v>736</v>
      </c>
      <c r="B106" s="1053"/>
      <c r="C106" s="1053"/>
      <c r="D106" s="1053"/>
      <c r="E106" s="1053"/>
      <c r="F106" s="1053"/>
      <c r="G106" s="1053"/>
      <c r="H106" s="1053"/>
      <c r="I106" s="1053"/>
      <c r="J106" s="1053"/>
      <c r="K106" s="1053"/>
      <c r="L106" s="1053"/>
      <c r="M106" s="1053"/>
      <c r="N106" s="1053"/>
      <c r="O106" s="1053"/>
      <c r="P106" s="1053"/>
      <c r="Q106" s="413"/>
      <c r="R106" s="413"/>
      <c r="S106" s="413"/>
      <c r="T106" s="413"/>
      <c r="U106" s="413"/>
      <c r="V106" s="408"/>
      <c r="W106" s="411"/>
      <c r="X106" s="411"/>
      <c r="Y106" s="411"/>
      <c r="Z106" s="411"/>
      <c r="AA106" s="411"/>
      <c r="AB106" s="411"/>
      <c r="AC106" s="411"/>
      <c r="AD106" s="411"/>
      <c r="AE106" s="411"/>
      <c r="AF106" s="411"/>
      <c r="AG106" s="411"/>
      <c r="AH106" s="411"/>
      <c r="AI106" s="411"/>
      <c r="AJ106" s="411"/>
      <c r="AK106" s="411"/>
      <c r="AL106" s="412"/>
      <c r="AX106" s="445"/>
    </row>
    <row r="107" spans="1:77" s="303" customFormat="1" ht="45" customHeight="1" x14ac:dyDescent="0.25">
      <c r="A107" s="1053" t="s">
        <v>737</v>
      </c>
      <c r="B107" s="1053"/>
      <c r="C107" s="1053"/>
      <c r="D107" s="1053"/>
      <c r="E107" s="1053"/>
      <c r="F107" s="1053"/>
      <c r="G107" s="1053"/>
      <c r="H107" s="1053"/>
      <c r="I107" s="1053"/>
      <c r="J107" s="1053"/>
      <c r="K107" s="1053"/>
      <c r="L107" s="1053"/>
      <c r="M107" s="1053"/>
      <c r="N107" s="1053"/>
      <c r="O107" s="1053"/>
      <c r="P107" s="1053"/>
      <c r="Q107" s="413"/>
      <c r="R107" s="413"/>
      <c r="S107" s="413"/>
      <c r="T107" s="413"/>
      <c r="U107" s="413"/>
      <c r="V107" s="408"/>
      <c r="W107" s="411"/>
      <c r="X107" s="411"/>
      <c r="Y107" s="411"/>
      <c r="Z107" s="411"/>
      <c r="AA107" s="411"/>
      <c r="AB107" s="411"/>
      <c r="AC107" s="411"/>
      <c r="AD107" s="411"/>
      <c r="AE107" s="411"/>
      <c r="AF107" s="411"/>
      <c r="AG107" s="411"/>
      <c r="AH107" s="411"/>
      <c r="AI107" s="411"/>
      <c r="AJ107" s="411"/>
      <c r="AK107" s="411"/>
      <c r="AL107" s="412"/>
      <c r="AX107" s="445"/>
    </row>
    <row r="108" spans="1:77" x14ac:dyDescent="0.25">
      <c r="A108" s="303"/>
      <c r="B108" s="303"/>
      <c r="C108" s="414"/>
      <c r="D108" s="303"/>
      <c r="E108" s="303"/>
      <c r="F108" s="303"/>
      <c r="G108" s="303"/>
      <c r="H108" s="415"/>
      <c r="I108" s="416"/>
      <c r="J108" s="303"/>
      <c r="K108" s="303"/>
      <c r="L108" s="561"/>
      <c r="M108" s="411"/>
      <c r="N108" s="411"/>
      <c r="O108" s="411"/>
      <c r="P108" s="411"/>
      <c r="Q108" s="411"/>
      <c r="R108" s="411"/>
      <c r="S108" s="411"/>
      <c r="T108" s="411"/>
      <c r="U108" s="411"/>
      <c r="V108" s="411"/>
      <c r="W108" s="411"/>
      <c r="X108" s="411"/>
      <c r="Y108" s="411"/>
      <c r="Z108" s="411"/>
      <c r="AA108" s="411"/>
      <c r="AB108" s="411"/>
      <c r="AC108" s="411"/>
      <c r="AD108" s="411"/>
      <c r="AE108" s="411"/>
      <c r="AF108" s="411"/>
      <c r="AG108" s="411"/>
      <c r="AH108" s="411"/>
      <c r="AI108" s="411"/>
      <c r="AJ108" s="411"/>
      <c r="AK108" s="411"/>
      <c r="AL108" s="412"/>
      <c r="AM108" s="303"/>
      <c r="AN108" s="303"/>
      <c r="AO108" s="303"/>
      <c r="AP108" s="303"/>
      <c r="AQ108" s="303"/>
      <c r="AR108" s="303"/>
      <c r="AS108" s="303"/>
      <c r="AT108" s="303"/>
      <c r="AU108" s="303"/>
      <c r="AV108" s="303"/>
      <c r="AW108" s="303"/>
      <c r="AX108" s="445"/>
      <c r="AY108" s="303"/>
      <c r="AZ108" s="303"/>
      <c r="BA108" s="303"/>
      <c r="BB108" s="303"/>
      <c r="BC108" s="303"/>
      <c r="BD108" s="303"/>
      <c r="BE108" s="303"/>
      <c r="BF108" s="303"/>
      <c r="BG108" s="303"/>
      <c r="BH108" s="303"/>
      <c r="BI108" s="303"/>
      <c r="BJ108" s="303"/>
      <c r="BK108" s="303"/>
      <c r="BL108" s="303"/>
      <c r="BM108" s="303"/>
      <c r="BN108" s="303"/>
      <c r="BO108" s="303"/>
      <c r="BP108" s="303"/>
      <c r="BQ108" s="303"/>
      <c r="BR108" s="303"/>
      <c r="BS108" s="303"/>
      <c r="BT108" s="303"/>
      <c r="BU108" s="303"/>
      <c r="BV108" s="303"/>
      <c r="BW108" s="303"/>
    </row>
    <row r="111" spans="1:77" x14ac:dyDescent="0.25">
      <c r="A111" s="417" t="s">
        <v>738</v>
      </c>
    </row>
  </sheetData>
  <mergeCells count="46">
    <mergeCell ref="AE1:AH1"/>
    <mergeCell ref="AE2:AH2"/>
    <mergeCell ref="A4:AH4"/>
    <mergeCell ref="A5:AH5"/>
    <mergeCell ref="I6:L6"/>
    <mergeCell ref="M6:U6"/>
    <mergeCell ref="M7:U7"/>
    <mergeCell ref="A8:AH8"/>
    <mergeCell ref="A9:AH9"/>
    <mergeCell ref="A10:AH10"/>
    <mergeCell ref="C11:L11"/>
    <mergeCell ref="M11:AA11"/>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BW14:BW16"/>
    <mergeCell ref="AI15:AM15"/>
    <mergeCell ref="AN15:AR15"/>
    <mergeCell ref="AS15:AW15"/>
    <mergeCell ref="AX15:BB15"/>
    <mergeCell ref="AI14:BV14"/>
    <mergeCell ref="BR15:BV15"/>
    <mergeCell ref="BM15:BQ15"/>
    <mergeCell ref="AD15:AH15"/>
    <mergeCell ref="A106:P106"/>
    <mergeCell ref="A107:P107"/>
    <mergeCell ref="BC15:BG15"/>
    <mergeCell ref="BH15:BL15"/>
    <mergeCell ref="A104:P104"/>
    <mergeCell ref="A105:P105"/>
    <mergeCell ref="H15:J15"/>
    <mergeCell ref="K15:M15"/>
    <mergeCell ref="P15:Q15"/>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380"/>
  <sheetViews>
    <sheetView view="pageBreakPreview" zoomScaleSheetLayoutView="100" workbookViewId="0">
      <selection activeCell="A9" sqref="A9:C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x14ac:dyDescent="0.3">
      <c r="A1" s="17"/>
      <c r="C1" s="15"/>
      <c r="E1" s="16"/>
      <c r="F1" s="16"/>
    </row>
    <row r="2" spans="1:29" s="12" customFormat="1" ht="15.75" x14ac:dyDescent="0.2">
      <c r="A2" s="1117" t="s">
        <v>1176</v>
      </c>
      <c r="B2" s="1117"/>
      <c r="C2" s="1117"/>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row>
    <row r="3" spans="1:29" s="12" customFormat="1" ht="18.75" x14ac:dyDescent="0.3">
      <c r="A3" s="17"/>
      <c r="E3" s="16"/>
      <c r="F3" s="16"/>
      <c r="G3" s="15"/>
    </row>
    <row r="4" spans="1:29" s="12" customFormat="1" ht="18.75" x14ac:dyDescent="0.2">
      <c r="A4" s="1121" t="s">
        <v>11</v>
      </c>
      <c r="B4" s="1121"/>
      <c r="C4" s="1121"/>
      <c r="D4" s="13"/>
      <c r="E4" s="13"/>
      <c r="F4" s="13"/>
      <c r="G4" s="13"/>
      <c r="H4" s="13"/>
      <c r="I4" s="13"/>
      <c r="J4" s="13"/>
      <c r="K4" s="13"/>
      <c r="L4" s="13"/>
      <c r="M4" s="13"/>
      <c r="N4" s="13"/>
      <c r="O4" s="13"/>
      <c r="P4" s="13"/>
      <c r="Q4" s="13"/>
      <c r="R4" s="13"/>
      <c r="S4" s="13"/>
      <c r="T4" s="13"/>
      <c r="U4" s="13"/>
    </row>
    <row r="5" spans="1:29" s="12" customFormat="1" ht="18.75" x14ac:dyDescent="0.2">
      <c r="A5" s="1121"/>
      <c r="B5" s="1121"/>
      <c r="C5" s="1121"/>
      <c r="D5" s="14"/>
      <c r="E5" s="14"/>
      <c r="F5" s="14"/>
      <c r="G5" s="14"/>
      <c r="H5" s="13"/>
      <c r="I5" s="13"/>
      <c r="J5" s="13"/>
      <c r="K5" s="13"/>
      <c r="L5" s="13"/>
      <c r="M5" s="13"/>
      <c r="N5" s="13"/>
      <c r="O5" s="13"/>
      <c r="P5" s="13"/>
      <c r="Q5" s="13"/>
      <c r="R5" s="13"/>
      <c r="S5" s="13"/>
      <c r="T5" s="13"/>
      <c r="U5" s="13"/>
    </row>
    <row r="6" spans="1:29" s="12" customFormat="1" ht="18" customHeight="1" x14ac:dyDescent="0.25">
      <c r="A6" s="1159" t="s">
        <v>764</v>
      </c>
      <c r="B6" s="1159"/>
      <c r="C6" s="1159"/>
      <c r="D6" s="8"/>
      <c r="E6" s="8"/>
      <c r="F6" s="8"/>
      <c r="G6" s="8"/>
      <c r="H6" s="13"/>
      <c r="I6" s="13"/>
      <c r="J6" s="13"/>
      <c r="K6" s="13"/>
      <c r="L6" s="13"/>
      <c r="M6" s="13"/>
      <c r="N6" s="13"/>
      <c r="O6" s="13"/>
      <c r="P6" s="13"/>
      <c r="Q6" s="13"/>
      <c r="R6" s="13"/>
      <c r="S6" s="13"/>
      <c r="T6" s="13"/>
      <c r="U6" s="13"/>
    </row>
    <row r="7" spans="1:29" s="12" customFormat="1" ht="18.75" x14ac:dyDescent="0.2">
      <c r="A7" s="1118" t="s">
        <v>10</v>
      </c>
      <c r="B7" s="1118"/>
      <c r="C7" s="1118"/>
      <c r="D7" s="6"/>
      <c r="E7" s="6"/>
      <c r="F7" s="6"/>
      <c r="G7" s="6"/>
      <c r="H7" s="13"/>
      <c r="I7" s="13"/>
      <c r="J7" s="13"/>
      <c r="K7" s="13"/>
      <c r="L7" s="13"/>
      <c r="M7" s="13"/>
      <c r="N7" s="13"/>
      <c r="O7" s="13"/>
      <c r="P7" s="13"/>
      <c r="Q7" s="13"/>
      <c r="R7" s="13"/>
      <c r="S7" s="13"/>
      <c r="T7" s="13"/>
      <c r="U7" s="13"/>
    </row>
    <row r="8" spans="1:29" s="12" customFormat="1" ht="18.75" x14ac:dyDescent="0.2">
      <c r="A8" s="1121"/>
      <c r="B8" s="1121"/>
      <c r="C8" s="1121"/>
      <c r="D8" s="14"/>
      <c r="E8" s="14"/>
      <c r="F8" s="14"/>
      <c r="G8" s="14"/>
      <c r="H8" s="13"/>
      <c r="I8" s="13"/>
      <c r="J8" s="13"/>
      <c r="K8" s="13"/>
      <c r="L8" s="13"/>
      <c r="M8" s="13"/>
      <c r="N8" s="13"/>
      <c r="O8" s="13"/>
      <c r="P8" s="13"/>
      <c r="Q8" s="13"/>
      <c r="R8" s="13"/>
      <c r="S8" s="13"/>
      <c r="T8" s="13"/>
      <c r="U8" s="13"/>
    </row>
    <row r="9" spans="1:29" s="12" customFormat="1" ht="18.75" x14ac:dyDescent="0.2">
      <c r="A9" s="1160" t="str">
        <f>'1. Общая информация'!A9:C9</f>
        <v>К_ИНФ07979</v>
      </c>
      <c r="B9" s="1161"/>
      <c r="C9" s="1161"/>
      <c r="D9" s="8"/>
      <c r="E9" s="8"/>
      <c r="F9" s="8"/>
      <c r="G9" s="8"/>
      <c r="H9" s="13"/>
      <c r="I9" s="13"/>
      <c r="J9" s="13"/>
      <c r="K9" s="13"/>
      <c r="L9" s="13"/>
      <c r="M9" s="13"/>
      <c r="N9" s="13"/>
      <c r="O9" s="13"/>
      <c r="P9" s="13"/>
      <c r="Q9" s="13"/>
      <c r="R9" s="13"/>
      <c r="S9" s="13"/>
      <c r="T9" s="13"/>
      <c r="U9" s="13"/>
    </row>
    <row r="10" spans="1:29" s="12" customFormat="1" ht="18.75" x14ac:dyDescent="0.2">
      <c r="A10" s="1118" t="s">
        <v>9</v>
      </c>
      <c r="B10" s="1118"/>
      <c r="C10" s="1118"/>
      <c r="D10" s="6"/>
      <c r="E10" s="6"/>
      <c r="F10" s="6"/>
      <c r="G10" s="6"/>
      <c r="H10" s="13"/>
      <c r="I10" s="13"/>
      <c r="J10" s="13"/>
      <c r="K10" s="13"/>
      <c r="L10" s="13"/>
      <c r="M10" s="13"/>
      <c r="N10" s="13"/>
      <c r="O10" s="13"/>
      <c r="P10" s="13"/>
      <c r="Q10" s="13"/>
      <c r="R10" s="13"/>
      <c r="S10" s="13"/>
      <c r="T10" s="13"/>
      <c r="U10" s="13"/>
    </row>
    <row r="11" spans="1:29" s="9" customFormat="1" ht="6.75" customHeight="1" x14ac:dyDescent="0.2">
      <c r="A11" s="1130"/>
      <c r="B11" s="1130"/>
      <c r="C11" s="1130"/>
      <c r="D11" s="10"/>
      <c r="E11" s="10"/>
      <c r="F11" s="10"/>
      <c r="G11" s="10"/>
      <c r="H11" s="10"/>
      <c r="I11" s="10"/>
      <c r="J11" s="10"/>
      <c r="K11" s="10"/>
      <c r="L11" s="10"/>
      <c r="M11" s="10"/>
      <c r="N11" s="10"/>
      <c r="O11" s="10"/>
      <c r="P11" s="10"/>
      <c r="Q11" s="10"/>
      <c r="R11" s="10"/>
      <c r="S11" s="10"/>
      <c r="T11" s="10"/>
      <c r="U11" s="10"/>
    </row>
    <row r="12" spans="1:29" s="3" customFormat="1" ht="84" customHeight="1" x14ac:dyDescent="0.2">
      <c r="A12" s="1158" t="str">
        <f>'1. Общая информация'!A12:C12</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B12" s="1123"/>
      <c r="C12" s="1123"/>
      <c r="D12" s="8"/>
      <c r="E12" s="8"/>
      <c r="F12" s="8"/>
      <c r="G12" s="8"/>
      <c r="H12" s="8"/>
      <c r="I12" s="8"/>
      <c r="J12" s="8"/>
      <c r="K12" s="8"/>
      <c r="L12" s="8"/>
      <c r="M12" s="8"/>
      <c r="N12" s="8"/>
      <c r="O12" s="8"/>
      <c r="P12" s="8"/>
      <c r="Q12" s="8"/>
      <c r="R12" s="8"/>
      <c r="S12" s="8"/>
      <c r="T12" s="8"/>
      <c r="U12" s="8"/>
    </row>
    <row r="13" spans="1:29" s="3" customFormat="1" ht="15" customHeight="1" x14ac:dyDescent="0.2">
      <c r="A13" s="1118" t="s">
        <v>7</v>
      </c>
      <c r="B13" s="1118"/>
      <c r="C13" s="1118"/>
      <c r="D13" s="6"/>
      <c r="E13" s="6"/>
      <c r="F13" s="6"/>
      <c r="G13" s="6"/>
      <c r="H13" s="6"/>
      <c r="I13" s="6"/>
      <c r="J13" s="6"/>
      <c r="K13" s="6"/>
      <c r="L13" s="6"/>
      <c r="M13" s="6"/>
      <c r="N13" s="6"/>
      <c r="O13" s="6"/>
      <c r="P13" s="6"/>
      <c r="Q13" s="6"/>
      <c r="R13" s="6"/>
      <c r="S13" s="6"/>
      <c r="T13" s="6"/>
      <c r="U13" s="6"/>
    </row>
    <row r="14" spans="1:29" s="3" customFormat="1" ht="15" customHeight="1" x14ac:dyDescent="0.2">
      <c r="A14" s="1131"/>
      <c r="B14" s="1131"/>
      <c r="C14" s="1131"/>
      <c r="D14" s="4"/>
      <c r="E14" s="4"/>
      <c r="F14" s="4"/>
      <c r="G14" s="4"/>
      <c r="H14" s="4"/>
      <c r="I14" s="4"/>
      <c r="J14" s="4"/>
      <c r="K14" s="4"/>
      <c r="L14" s="4"/>
      <c r="M14" s="4"/>
      <c r="N14" s="4"/>
      <c r="O14" s="4"/>
      <c r="P14" s="4"/>
      <c r="Q14" s="4"/>
      <c r="R14" s="4"/>
    </row>
    <row r="15" spans="1:29" s="3" customFormat="1" ht="27.75" customHeight="1" x14ac:dyDescent="0.2">
      <c r="A15" s="1119" t="s">
        <v>814</v>
      </c>
      <c r="B15" s="1119"/>
      <c r="C15" s="1119"/>
      <c r="D15" s="7"/>
      <c r="E15" s="7"/>
      <c r="F15" s="7"/>
      <c r="G15" s="7"/>
      <c r="H15" s="7"/>
      <c r="I15" s="7"/>
      <c r="J15" s="7"/>
      <c r="K15" s="7"/>
      <c r="L15" s="7"/>
      <c r="M15" s="7"/>
      <c r="N15" s="7"/>
      <c r="O15" s="7"/>
      <c r="P15" s="7"/>
      <c r="Q15" s="7"/>
      <c r="R15" s="7"/>
      <c r="S15" s="7"/>
      <c r="T15" s="7"/>
      <c r="U15" s="7"/>
    </row>
    <row r="16" spans="1:29" s="3" customFormat="1" ht="15" customHeight="1" x14ac:dyDescent="0.2">
      <c r="A16" s="6"/>
      <c r="B16" s="6"/>
      <c r="C16" s="6"/>
      <c r="D16" s="6"/>
      <c r="E16" s="6"/>
      <c r="F16" s="6"/>
      <c r="G16" s="6"/>
      <c r="H16" s="4"/>
      <c r="I16" s="4"/>
      <c r="J16" s="4"/>
      <c r="K16" s="4"/>
      <c r="L16" s="4"/>
      <c r="M16" s="4"/>
      <c r="N16" s="4"/>
      <c r="O16" s="4"/>
      <c r="P16" s="4"/>
      <c r="Q16" s="4"/>
      <c r="R16" s="4"/>
    </row>
    <row r="17" spans="1:21" s="3" customFormat="1" ht="78" customHeight="1" x14ac:dyDescent="0.2">
      <c r="A17" s="29" t="s">
        <v>6</v>
      </c>
      <c r="B17" s="43" t="s">
        <v>69</v>
      </c>
      <c r="C17" s="42" t="s">
        <v>68</v>
      </c>
      <c r="D17" s="33"/>
      <c r="E17" s="33"/>
      <c r="F17" s="33"/>
      <c r="G17" s="33"/>
      <c r="H17" s="32"/>
      <c r="I17" s="32"/>
      <c r="J17" s="32"/>
      <c r="K17" s="32"/>
      <c r="L17" s="32"/>
      <c r="M17" s="32"/>
      <c r="N17" s="32"/>
      <c r="O17" s="32"/>
      <c r="P17" s="32"/>
      <c r="Q17" s="32"/>
      <c r="R17" s="32"/>
      <c r="S17" s="31"/>
      <c r="T17" s="31"/>
      <c r="U17" s="31"/>
    </row>
    <row r="18" spans="1:21" s="3" customFormat="1" ht="16.5" customHeight="1" x14ac:dyDescent="0.2">
      <c r="A18" s="42">
        <v>1</v>
      </c>
      <c r="B18" s="43">
        <v>3</v>
      </c>
      <c r="C18" s="42">
        <v>4</v>
      </c>
      <c r="D18" s="33"/>
      <c r="E18" s="33"/>
      <c r="F18" s="33"/>
      <c r="G18" s="33"/>
      <c r="H18" s="32"/>
      <c r="I18" s="32"/>
      <c r="J18" s="32"/>
      <c r="K18" s="32"/>
      <c r="L18" s="32"/>
      <c r="M18" s="32"/>
      <c r="N18" s="32"/>
      <c r="O18" s="32"/>
      <c r="P18" s="32"/>
      <c r="Q18" s="32"/>
      <c r="R18" s="32"/>
      <c r="S18" s="31"/>
      <c r="T18" s="31"/>
      <c r="U18" s="31"/>
    </row>
    <row r="19" spans="1:21" s="3" customFormat="1" ht="33.75" customHeight="1" x14ac:dyDescent="0.2">
      <c r="A19" s="28" t="s">
        <v>67</v>
      </c>
      <c r="B19" s="35" t="s">
        <v>459</v>
      </c>
      <c r="C19" s="34" t="s">
        <v>751</v>
      </c>
      <c r="D19" s="33"/>
      <c r="E19" s="33"/>
      <c r="F19" s="32"/>
      <c r="G19" s="32"/>
      <c r="H19" s="32"/>
      <c r="I19" s="32"/>
      <c r="J19" s="32"/>
      <c r="K19" s="32"/>
      <c r="L19" s="32"/>
      <c r="M19" s="32"/>
      <c r="N19" s="32"/>
      <c r="O19" s="32"/>
      <c r="P19" s="32"/>
      <c r="Q19" s="31"/>
      <c r="R19" s="31"/>
      <c r="S19" s="31"/>
      <c r="T19" s="31"/>
      <c r="U19" s="31"/>
    </row>
    <row r="20" spans="1:21" ht="42.75" customHeight="1" x14ac:dyDescent="0.25">
      <c r="A20" s="28" t="s">
        <v>65</v>
      </c>
      <c r="B20" s="30" t="s">
        <v>62</v>
      </c>
      <c r="C20" s="29" t="s">
        <v>750</v>
      </c>
      <c r="D20" s="27"/>
      <c r="E20" s="27"/>
      <c r="F20" s="27"/>
      <c r="G20" s="27"/>
      <c r="H20" s="27"/>
      <c r="I20" s="27"/>
      <c r="J20" s="27"/>
      <c r="K20" s="27"/>
      <c r="L20" s="27"/>
      <c r="M20" s="27"/>
      <c r="N20" s="27"/>
      <c r="O20" s="27"/>
      <c r="P20" s="27"/>
      <c r="Q20" s="27"/>
      <c r="R20" s="27"/>
      <c r="S20" s="27"/>
      <c r="T20" s="27"/>
      <c r="U20" s="27"/>
    </row>
    <row r="21" spans="1:21" ht="63" customHeight="1" x14ac:dyDescent="0.25">
      <c r="A21" s="28" t="s">
        <v>64</v>
      </c>
      <c r="B21" s="30" t="s">
        <v>800</v>
      </c>
      <c r="C21" s="29" t="s">
        <v>1174</v>
      </c>
      <c r="D21" s="27"/>
      <c r="E21" s="27"/>
      <c r="F21" s="27"/>
      <c r="G21" s="27"/>
      <c r="H21" s="27"/>
      <c r="I21" s="27"/>
      <c r="J21" s="27"/>
      <c r="K21" s="27"/>
      <c r="L21" s="27"/>
      <c r="M21" s="27"/>
      <c r="N21" s="27"/>
      <c r="O21" s="27"/>
      <c r="P21" s="27"/>
      <c r="Q21" s="27"/>
      <c r="R21" s="27"/>
      <c r="S21" s="27"/>
      <c r="T21" s="27"/>
      <c r="U21" s="27"/>
    </row>
    <row r="22" spans="1:21" ht="54" customHeight="1" x14ac:dyDescent="0.25">
      <c r="A22" s="1156" t="s">
        <v>63</v>
      </c>
      <c r="B22" s="30" t="s">
        <v>753</v>
      </c>
      <c r="C22" s="45">
        <f>'1. Общая информация'!C49</f>
        <v>0.66654215000000006</v>
      </c>
      <c r="D22" s="27"/>
      <c r="E22" s="27"/>
      <c r="F22" s="27"/>
      <c r="G22" s="27"/>
      <c r="H22" s="27"/>
      <c r="I22" s="27"/>
      <c r="J22" s="27"/>
      <c r="K22" s="27"/>
      <c r="L22" s="27"/>
      <c r="M22" s="27"/>
      <c r="N22" s="27"/>
      <c r="O22" s="27"/>
      <c r="P22" s="27"/>
      <c r="Q22" s="27"/>
      <c r="R22" s="27"/>
      <c r="S22" s="27"/>
      <c r="T22" s="27"/>
      <c r="U22" s="27"/>
    </row>
    <row r="23" spans="1:21" ht="33" customHeight="1" x14ac:dyDescent="0.25">
      <c r="A23" s="1157"/>
      <c r="B23" s="30" t="s">
        <v>752</v>
      </c>
      <c r="C23" s="45">
        <v>100</v>
      </c>
      <c r="D23" s="27"/>
      <c r="E23" s="27"/>
      <c r="F23" s="27"/>
      <c r="G23" s="27"/>
      <c r="H23" s="27"/>
      <c r="I23" s="27"/>
      <c r="J23" s="27"/>
      <c r="K23" s="27"/>
      <c r="L23" s="27"/>
      <c r="M23" s="27"/>
      <c r="N23" s="27"/>
      <c r="O23" s="27"/>
      <c r="P23" s="27"/>
      <c r="Q23" s="27"/>
      <c r="R23" s="27"/>
      <c r="S23" s="27"/>
      <c r="T23" s="27"/>
      <c r="U23" s="27"/>
    </row>
    <row r="24" spans="1:21" ht="42.75" customHeight="1" x14ac:dyDescent="0.25">
      <c r="A24" s="28" t="s">
        <v>61</v>
      </c>
      <c r="B24" s="30" t="s">
        <v>245</v>
      </c>
      <c r="C24" s="29" t="s">
        <v>489</v>
      </c>
      <c r="D24" s="27"/>
      <c r="E24" s="27"/>
      <c r="F24" s="27"/>
      <c r="G24" s="27"/>
      <c r="H24" s="27"/>
      <c r="I24" s="27"/>
      <c r="J24" s="27"/>
      <c r="K24" s="27"/>
      <c r="L24" s="27"/>
      <c r="M24" s="27"/>
      <c r="N24" s="27"/>
      <c r="O24" s="27"/>
      <c r="P24" s="27"/>
      <c r="Q24" s="27"/>
      <c r="R24" s="27"/>
      <c r="S24" s="27"/>
      <c r="T24" s="27"/>
      <c r="U24" s="27"/>
    </row>
    <row r="25" spans="1:21" ht="42.75" customHeight="1" x14ac:dyDescent="0.25">
      <c r="A25" s="28" t="s">
        <v>60</v>
      </c>
      <c r="B25" s="30" t="s">
        <v>460</v>
      </c>
      <c r="C25" s="29" t="s">
        <v>1172</v>
      </c>
      <c r="D25" s="27"/>
      <c r="E25" s="27"/>
      <c r="F25" s="27"/>
      <c r="G25" s="27"/>
      <c r="H25" s="27"/>
      <c r="I25" s="27"/>
      <c r="J25" s="27"/>
      <c r="K25" s="27"/>
      <c r="L25" s="27"/>
      <c r="M25" s="27"/>
      <c r="N25" s="27"/>
      <c r="O25" s="27"/>
      <c r="P25" s="27"/>
      <c r="Q25" s="27"/>
      <c r="R25" s="27"/>
      <c r="S25" s="27"/>
      <c r="T25" s="27"/>
      <c r="U25" s="27"/>
    </row>
    <row r="26" spans="1:21" ht="42.75" customHeight="1" x14ac:dyDescent="0.25">
      <c r="A26" s="28" t="s">
        <v>58</v>
      </c>
      <c r="B26" s="30" t="s">
        <v>59</v>
      </c>
      <c r="C26" s="45">
        <f>'2021-2025 амортиз'!E6</f>
        <v>2021</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29" t="s">
        <v>57</v>
      </c>
      <c r="C27" s="45">
        <v>2021</v>
      </c>
      <c r="D27" s="27"/>
      <c r="E27" s="27"/>
      <c r="F27" s="27"/>
      <c r="G27" s="27"/>
      <c r="H27" s="27"/>
      <c r="I27" s="27"/>
      <c r="J27" s="27"/>
      <c r="K27" s="27"/>
      <c r="L27" s="27"/>
      <c r="M27" s="27"/>
      <c r="N27" s="27"/>
      <c r="O27" s="27"/>
      <c r="P27" s="27"/>
      <c r="Q27" s="27"/>
      <c r="R27" s="27"/>
      <c r="S27" s="27"/>
      <c r="T27" s="27"/>
      <c r="U27" s="27"/>
    </row>
    <row r="28" spans="1:21" ht="42.75" customHeight="1" x14ac:dyDescent="0.25">
      <c r="A28" s="28" t="s">
        <v>75</v>
      </c>
      <c r="B28" s="29" t="s">
        <v>55</v>
      </c>
      <c r="C28" s="29" t="s">
        <v>489</v>
      </c>
      <c r="D28" s="27"/>
      <c r="E28" s="27"/>
      <c r="F28" s="27"/>
      <c r="G28" s="27"/>
      <c r="H28" s="27"/>
      <c r="I28" s="27"/>
      <c r="J28" s="27"/>
      <c r="K28" s="27"/>
      <c r="L28" s="27"/>
      <c r="M28" s="27"/>
      <c r="N28" s="27"/>
      <c r="O28" s="27"/>
      <c r="P28" s="27"/>
      <c r="Q28" s="27"/>
      <c r="R28" s="27"/>
      <c r="S28" s="27"/>
      <c r="T28" s="27"/>
      <c r="U28" s="27"/>
    </row>
    <row r="29" spans="1:21" x14ac:dyDescent="0.25">
      <c r="A29" s="27"/>
      <c r="B29" s="27"/>
      <c r="C29" s="27"/>
      <c r="D29" s="27"/>
      <c r="E29" s="27"/>
      <c r="F29" s="27"/>
      <c r="G29" s="27"/>
      <c r="H29" s="27"/>
      <c r="I29" s="27"/>
      <c r="J29" s="27"/>
      <c r="K29" s="27"/>
      <c r="L29" s="27"/>
      <c r="M29" s="27"/>
      <c r="N29" s="27"/>
      <c r="O29" s="27"/>
      <c r="P29" s="27"/>
      <c r="Q29" s="27"/>
      <c r="R29" s="27"/>
      <c r="S29" s="27"/>
      <c r="T29" s="27"/>
      <c r="U29" s="27"/>
    </row>
    <row r="30" spans="1:21" x14ac:dyDescent="0.25">
      <c r="A30" s="27"/>
      <c r="B30" s="27"/>
      <c r="C30" s="27"/>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82"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Q31"/>
  <sheetViews>
    <sheetView view="pageBreakPreview" zoomScale="80" zoomScaleNormal="80" zoomScaleSheetLayoutView="80" workbookViewId="0">
      <selection activeCell="A18" sqref="A18:O18"/>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4" t="s">
        <v>71</v>
      </c>
    </row>
    <row r="2" spans="1:17" ht="18.75" x14ac:dyDescent="0.3">
      <c r="O2" s="15" t="s">
        <v>12</v>
      </c>
    </row>
    <row r="3" spans="1:17" ht="18.75" x14ac:dyDescent="0.3">
      <c r="O3" s="15" t="s">
        <v>70</v>
      </c>
    </row>
    <row r="4" spans="1:17" ht="18.75" customHeight="1" x14ac:dyDescent="0.25">
      <c r="A4" s="1117" t="s">
        <v>1176</v>
      </c>
      <c r="B4" s="1117"/>
      <c r="C4" s="1117"/>
      <c r="D4" s="1117"/>
      <c r="E4" s="1117"/>
      <c r="F4" s="1117"/>
      <c r="G4" s="1117"/>
      <c r="H4" s="1117"/>
      <c r="I4" s="1117"/>
      <c r="J4" s="1117"/>
      <c r="K4" s="1117"/>
      <c r="L4" s="1117"/>
      <c r="M4" s="1117"/>
      <c r="N4" s="1117"/>
      <c r="O4" s="1117"/>
    </row>
    <row r="6" spans="1:17" ht="18.75" x14ac:dyDescent="0.25">
      <c r="A6" s="1121" t="s">
        <v>11</v>
      </c>
      <c r="B6" s="1121"/>
      <c r="C6" s="1121"/>
      <c r="D6" s="1121"/>
      <c r="E6" s="1121"/>
      <c r="F6" s="1121"/>
      <c r="G6" s="1121"/>
      <c r="H6" s="1121"/>
      <c r="I6" s="1121"/>
      <c r="J6" s="1121"/>
      <c r="K6" s="1121"/>
      <c r="L6" s="1121"/>
      <c r="M6" s="1121"/>
      <c r="N6" s="1121"/>
      <c r="O6" s="1121"/>
      <c r="P6" s="207"/>
      <c r="Q6" s="207"/>
    </row>
    <row r="7" spans="1:17" ht="18.75" x14ac:dyDescent="0.25">
      <c r="A7" s="1121"/>
      <c r="B7" s="1121"/>
      <c r="C7" s="1121"/>
      <c r="D7" s="1121"/>
      <c r="E7" s="1121"/>
      <c r="F7" s="1121"/>
      <c r="G7" s="1121"/>
      <c r="H7" s="1121"/>
      <c r="I7" s="1121"/>
      <c r="J7" s="1121"/>
      <c r="K7" s="1121"/>
      <c r="L7" s="1121"/>
      <c r="M7" s="1121"/>
      <c r="N7" s="1121"/>
      <c r="O7" s="1121"/>
      <c r="P7" s="207"/>
      <c r="Q7" s="207"/>
    </row>
    <row r="8" spans="1:17" ht="15.75" x14ac:dyDescent="0.25">
      <c r="A8" s="1122" t="str">
        <f>'[3]1. паспорт местоположение'!A9:C9</f>
        <v>Общество с ограниченной ответственностью "Красноярский жилищно-коммунальный комплекс"</v>
      </c>
      <c r="B8" s="1122"/>
      <c r="C8" s="1122"/>
      <c r="D8" s="1122"/>
      <c r="E8" s="1122"/>
      <c r="F8" s="1122"/>
      <c r="G8" s="1122"/>
      <c r="H8" s="1122"/>
      <c r="I8" s="1122"/>
      <c r="J8" s="1122"/>
      <c r="K8" s="1122"/>
      <c r="L8" s="1122"/>
      <c r="M8" s="1122"/>
      <c r="N8" s="1122"/>
      <c r="O8" s="1122"/>
      <c r="P8" s="208"/>
      <c r="Q8" s="208"/>
    </row>
    <row r="9" spans="1:17" ht="15.75" x14ac:dyDescent="0.25">
      <c r="A9" s="1118" t="s">
        <v>10</v>
      </c>
      <c r="B9" s="1118"/>
      <c r="C9" s="1118"/>
      <c r="D9" s="1118"/>
      <c r="E9" s="1118"/>
      <c r="F9" s="1118"/>
      <c r="G9" s="1118"/>
      <c r="H9" s="1118"/>
      <c r="I9" s="1118"/>
      <c r="J9" s="1118"/>
      <c r="K9" s="1118"/>
      <c r="L9" s="1118"/>
      <c r="M9" s="1118"/>
      <c r="N9" s="1118"/>
      <c r="O9" s="1118"/>
      <c r="P9" s="209"/>
      <c r="Q9" s="209"/>
    </row>
    <row r="10" spans="1:17" ht="18.75" x14ac:dyDescent="0.25">
      <c r="A10" s="1121"/>
      <c r="B10" s="1121"/>
      <c r="C10" s="1121"/>
      <c r="D10" s="1121"/>
      <c r="E10" s="1121"/>
      <c r="F10" s="1121"/>
      <c r="G10" s="1121"/>
      <c r="H10" s="1121"/>
      <c r="I10" s="1121"/>
      <c r="J10" s="1121"/>
      <c r="K10" s="1121"/>
      <c r="L10" s="1121"/>
      <c r="M10" s="1121"/>
      <c r="N10" s="1121"/>
      <c r="O10" s="1121"/>
      <c r="P10" s="207"/>
      <c r="Q10" s="207"/>
    </row>
    <row r="11" spans="1:17" ht="15.75" x14ac:dyDescent="0.25">
      <c r="A11" s="1169" t="str">
        <f>'2. Цели,задачи,этапы,сроки,рез'!A9:C9</f>
        <v>К_ИНФ07979</v>
      </c>
      <c r="B11" s="1170"/>
      <c r="C11" s="1170"/>
      <c r="D11" s="1170"/>
      <c r="E11" s="1170"/>
      <c r="F11" s="1170"/>
      <c r="G11" s="1170"/>
      <c r="H11" s="1170"/>
      <c r="I11" s="1170"/>
      <c r="J11" s="1170"/>
      <c r="K11" s="1170"/>
      <c r="L11" s="1170"/>
      <c r="M11" s="1170"/>
      <c r="N11" s="1170"/>
      <c r="O11" s="1170"/>
      <c r="P11" s="208"/>
      <c r="Q11" s="208"/>
    </row>
    <row r="12" spans="1:17" ht="15.75" x14ac:dyDescent="0.25">
      <c r="A12" s="1118" t="s">
        <v>9</v>
      </c>
      <c r="B12" s="1118"/>
      <c r="C12" s="1118"/>
      <c r="D12" s="1118"/>
      <c r="E12" s="1118"/>
      <c r="F12" s="1118"/>
      <c r="G12" s="1118"/>
      <c r="H12" s="1118"/>
      <c r="I12" s="1118"/>
      <c r="J12" s="1118"/>
      <c r="K12" s="1118"/>
      <c r="L12" s="1118"/>
      <c r="M12" s="1118"/>
      <c r="N12" s="1118"/>
      <c r="O12" s="1118"/>
      <c r="P12" s="209"/>
      <c r="Q12" s="209"/>
    </row>
    <row r="13" spans="1:17" ht="18.75" x14ac:dyDescent="0.25">
      <c r="A13" s="1130"/>
      <c r="B13" s="1130"/>
      <c r="C13" s="1130"/>
      <c r="D13" s="1130"/>
      <c r="E13" s="1130"/>
      <c r="F13" s="1130"/>
      <c r="G13" s="1130"/>
      <c r="H13" s="1130"/>
      <c r="I13" s="1130"/>
      <c r="J13" s="1130"/>
      <c r="K13" s="1130"/>
      <c r="L13" s="1130"/>
      <c r="M13" s="1130"/>
      <c r="N13" s="1130"/>
      <c r="O13" s="1130"/>
      <c r="P13" s="11"/>
      <c r="Q13" s="11"/>
    </row>
    <row r="14" spans="1:17" ht="31.5" customHeight="1" x14ac:dyDescent="0.25">
      <c r="A14" s="1158" t="str">
        <f>'2. Цели,задачи,этапы,сроки,рез'!A12:C12</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B14" s="1123"/>
      <c r="C14" s="1123"/>
      <c r="D14" s="1123"/>
      <c r="E14" s="1123"/>
      <c r="F14" s="1123"/>
      <c r="G14" s="1123"/>
      <c r="H14" s="1123"/>
      <c r="I14" s="1123"/>
      <c r="J14" s="1123"/>
      <c r="K14" s="1123"/>
      <c r="L14" s="1123"/>
      <c r="M14" s="1123"/>
      <c r="N14" s="1123"/>
      <c r="O14" s="1123"/>
      <c r="P14" s="208"/>
      <c r="Q14" s="208"/>
    </row>
    <row r="15" spans="1:17" ht="15.75" x14ac:dyDescent="0.25">
      <c r="A15" s="1118" t="s">
        <v>7</v>
      </c>
      <c r="B15" s="1118"/>
      <c r="C15" s="1118"/>
      <c r="D15" s="1118"/>
      <c r="E15" s="1118"/>
      <c r="F15" s="1118"/>
      <c r="G15" s="1118"/>
      <c r="H15" s="1118"/>
      <c r="I15" s="1118"/>
      <c r="J15" s="1118"/>
      <c r="K15" s="1118"/>
      <c r="L15" s="1118"/>
      <c r="M15" s="1118"/>
      <c r="N15" s="1118"/>
      <c r="O15" s="1118"/>
      <c r="P15" s="209"/>
      <c r="Q15" s="209"/>
    </row>
    <row r="16" spans="1:17" x14ac:dyDescent="0.25">
      <c r="A16" s="1168"/>
      <c r="B16" s="1168"/>
      <c r="C16" s="1168"/>
      <c r="D16" s="1168"/>
      <c r="E16" s="1168"/>
      <c r="F16" s="1168"/>
      <c r="G16" s="1168"/>
      <c r="H16" s="1168"/>
      <c r="I16" s="1168"/>
      <c r="J16" s="1168"/>
      <c r="K16" s="1168"/>
      <c r="L16" s="1168"/>
      <c r="M16" s="1168"/>
      <c r="N16" s="1168"/>
      <c r="O16" s="1168"/>
      <c r="P16" s="217"/>
      <c r="Q16" s="217"/>
    </row>
    <row r="17" spans="1:17" x14ac:dyDescent="0.25">
      <c r="A17" s="1168"/>
      <c r="B17" s="1168"/>
      <c r="C17" s="1168"/>
      <c r="D17" s="1168"/>
      <c r="E17" s="1168"/>
      <c r="F17" s="1168"/>
      <c r="G17" s="1168"/>
      <c r="H17" s="1168"/>
      <c r="I17" s="1168"/>
      <c r="J17" s="1168"/>
      <c r="K17" s="1168"/>
      <c r="L17" s="1168"/>
      <c r="M17" s="1168"/>
      <c r="N17" s="1168"/>
      <c r="O17" s="1168"/>
      <c r="P17" s="217"/>
      <c r="Q17" s="217"/>
    </row>
    <row r="18" spans="1:17" x14ac:dyDescent="0.25">
      <c r="A18" s="1168"/>
      <c r="B18" s="1168"/>
      <c r="C18" s="1168"/>
      <c r="D18" s="1168"/>
      <c r="E18" s="1168"/>
      <c r="F18" s="1168"/>
      <c r="G18" s="1168"/>
      <c r="H18" s="1168"/>
      <c r="I18" s="1168"/>
      <c r="J18" s="1168"/>
      <c r="K18" s="1168"/>
      <c r="L18" s="1168"/>
      <c r="M18" s="1168"/>
      <c r="N18" s="1168"/>
      <c r="O18" s="1168"/>
      <c r="P18" s="217"/>
      <c r="Q18" s="217"/>
    </row>
    <row r="19" spans="1:17" x14ac:dyDescent="0.25">
      <c r="A19" s="1168"/>
      <c r="B19" s="1168"/>
      <c r="C19" s="1168"/>
      <c r="D19" s="1168"/>
      <c r="E19" s="1168"/>
      <c r="F19" s="1168"/>
      <c r="G19" s="1168"/>
      <c r="H19" s="1168"/>
      <c r="I19" s="1168"/>
      <c r="J19" s="1168"/>
      <c r="K19" s="1168"/>
      <c r="L19" s="1168"/>
      <c r="M19" s="1168"/>
      <c r="N19" s="1168"/>
      <c r="O19" s="1168"/>
      <c r="P19" s="217"/>
      <c r="Q19" s="217"/>
    </row>
    <row r="20" spans="1:17" x14ac:dyDescent="0.25">
      <c r="A20" s="1162"/>
      <c r="B20" s="1162"/>
      <c r="C20" s="1162"/>
      <c r="D20" s="1162"/>
      <c r="E20" s="1162"/>
      <c r="F20" s="1162"/>
      <c r="G20" s="1162"/>
      <c r="H20" s="1162"/>
      <c r="I20" s="1162"/>
      <c r="J20" s="1162"/>
      <c r="K20" s="1162"/>
      <c r="L20" s="1162"/>
      <c r="M20" s="1162"/>
      <c r="N20" s="1162"/>
      <c r="O20" s="1162"/>
      <c r="P20" s="218"/>
      <c r="Q20" s="218"/>
    </row>
    <row r="21" spans="1:17" x14ac:dyDescent="0.25">
      <c r="A21" s="1162"/>
      <c r="B21" s="1162"/>
      <c r="C21" s="1162"/>
      <c r="D21" s="1162"/>
      <c r="E21" s="1162"/>
      <c r="F21" s="1162"/>
      <c r="G21" s="1162"/>
      <c r="H21" s="1162"/>
      <c r="I21" s="1162"/>
      <c r="J21" s="1162"/>
      <c r="K21" s="1162"/>
      <c r="L21" s="1162"/>
      <c r="M21" s="1162"/>
      <c r="N21" s="1162"/>
      <c r="O21" s="1162"/>
      <c r="P21" s="218"/>
      <c r="Q21" s="218"/>
    </row>
    <row r="22" spans="1:17" x14ac:dyDescent="0.25">
      <c r="A22" s="1163" t="s">
        <v>815</v>
      </c>
      <c r="B22" s="1163"/>
      <c r="C22" s="1163"/>
      <c r="D22" s="1163"/>
      <c r="E22" s="1163"/>
      <c r="F22" s="1163"/>
      <c r="G22" s="1163"/>
      <c r="H22" s="1163"/>
      <c r="I22" s="1163"/>
      <c r="J22" s="1163"/>
      <c r="K22" s="1163"/>
      <c r="L22" s="1163"/>
      <c r="M22" s="1163"/>
      <c r="N22" s="1163"/>
      <c r="O22" s="1163"/>
      <c r="P22" s="219"/>
      <c r="Q22" s="219"/>
    </row>
    <row r="23" spans="1:17" ht="32.25" customHeight="1" x14ac:dyDescent="0.25">
      <c r="A23" s="1164" t="s">
        <v>328</v>
      </c>
      <c r="B23" s="1165"/>
      <c r="C23" s="1165"/>
      <c r="D23" s="1165"/>
      <c r="E23" s="1165"/>
      <c r="F23" s="1165"/>
      <c r="G23" s="1165"/>
      <c r="H23" s="1166"/>
      <c r="I23" s="1167" t="s">
        <v>329</v>
      </c>
      <c r="J23" s="1167"/>
      <c r="K23" s="1167"/>
      <c r="L23" s="1167"/>
      <c r="M23" s="1167"/>
      <c r="N23" s="1167"/>
      <c r="O23" s="1167"/>
    </row>
    <row r="24" spans="1:17" ht="267" customHeight="1" x14ac:dyDescent="0.25">
      <c r="A24" s="451" t="s">
        <v>248</v>
      </c>
      <c r="B24" s="117" t="s">
        <v>253</v>
      </c>
      <c r="C24" s="117" t="s">
        <v>754</v>
      </c>
      <c r="D24" s="117" t="s">
        <v>755</v>
      </c>
      <c r="E24" s="117" t="s">
        <v>756</v>
      </c>
      <c r="F24" s="452" t="s">
        <v>757</v>
      </c>
      <c r="G24" s="117" t="s">
        <v>252</v>
      </c>
      <c r="H24" s="117" t="s">
        <v>249</v>
      </c>
      <c r="I24" s="118" t="s">
        <v>255</v>
      </c>
      <c r="J24" s="117" t="s">
        <v>758</v>
      </c>
      <c r="K24" s="117" t="s">
        <v>759</v>
      </c>
      <c r="L24" s="117" t="s">
        <v>760</v>
      </c>
      <c r="M24" s="452" t="s">
        <v>761</v>
      </c>
      <c r="N24" s="127" t="s">
        <v>251</v>
      </c>
      <c r="O24" s="129" t="s">
        <v>256</v>
      </c>
    </row>
    <row r="25" spans="1:17" ht="16.5" customHeight="1" x14ac:dyDescent="0.25">
      <c r="A25" s="451">
        <v>1</v>
      </c>
      <c r="B25" s="117">
        <v>2</v>
      </c>
      <c r="C25" s="451">
        <v>3</v>
      </c>
      <c r="D25" s="117">
        <v>4</v>
      </c>
      <c r="E25" s="117">
        <v>5</v>
      </c>
      <c r="F25" s="117">
        <v>6</v>
      </c>
      <c r="G25" s="451">
        <v>7</v>
      </c>
      <c r="H25" s="117">
        <v>8</v>
      </c>
      <c r="I25" s="451">
        <v>9</v>
      </c>
      <c r="J25" s="117">
        <v>10</v>
      </c>
      <c r="K25" s="451">
        <v>11</v>
      </c>
      <c r="L25" s="117">
        <v>12</v>
      </c>
      <c r="M25" s="117">
        <v>13</v>
      </c>
      <c r="N25" s="451">
        <v>14</v>
      </c>
      <c r="O25" s="117">
        <v>15</v>
      </c>
    </row>
    <row r="26" spans="1:17" s="563" customFormat="1" ht="98.25" customHeight="1" x14ac:dyDescent="0.25">
      <c r="A26" s="562" t="s">
        <v>797</v>
      </c>
      <c r="B26" s="562" t="s">
        <v>1175</v>
      </c>
      <c r="C26" s="113">
        <v>0</v>
      </c>
      <c r="D26" s="113">
        <v>0</v>
      </c>
      <c r="E26" s="113">
        <v>63190</v>
      </c>
      <c r="F26" s="1010">
        <f>C26*D26/E26</f>
        <v>0</v>
      </c>
      <c r="G26" s="113" t="s">
        <v>489</v>
      </c>
      <c r="H26" s="114" t="s">
        <v>489</v>
      </c>
      <c r="I26" s="1011">
        <f>'2. Цели,задачи,этапы,сроки,рез'!C26</f>
        <v>2021</v>
      </c>
      <c r="J26" s="113">
        <v>0</v>
      </c>
      <c r="K26" s="113">
        <v>0</v>
      </c>
      <c r="L26" s="113">
        <v>63190</v>
      </c>
      <c r="M26" s="113">
        <v>1</v>
      </c>
      <c r="N26" s="1012">
        <f>(J26*K26)/L26-F26/M26</f>
        <v>0</v>
      </c>
      <c r="O26" s="453" t="s">
        <v>762</v>
      </c>
    </row>
    <row r="27" spans="1:17" x14ac:dyDescent="0.25">
      <c r="A27" s="112" t="s">
        <v>0</v>
      </c>
      <c r="B27" s="112" t="s">
        <v>0</v>
      </c>
      <c r="C27" s="112" t="s">
        <v>0</v>
      </c>
      <c r="D27" s="112" t="s">
        <v>0</v>
      </c>
      <c r="E27" s="112" t="s">
        <v>0</v>
      </c>
      <c r="F27" s="112" t="s">
        <v>0</v>
      </c>
      <c r="G27" s="112" t="s">
        <v>0</v>
      </c>
      <c r="H27" s="115"/>
      <c r="I27" s="112"/>
      <c r="J27" s="112"/>
      <c r="K27" s="112"/>
      <c r="L27" s="112"/>
      <c r="M27" s="112"/>
      <c r="N27" s="112"/>
      <c r="O27" s="112"/>
    </row>
    <row r="31" spans="1:17" x14ac:dyDescent="0.25">
      <c r="A31" s="128"/>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4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3"/>
  <sheetViews>
    <sheetView topLeftCell="A70" zoomScale="55" zoomScaleNormal="55" workbookViewId="0">
      <selection activeCell="B83" sqref="B83:B85"/>
    </sheetView>
  </sheetViews>
  <sheetFormatPr defaultRowHeight="15.75" x14ac:dyDescent="0.25"/>
  <cols>
    <col min="1" max="1" width="13.7109375" style="67" customWidth="1"/>
    <col min="2" max="2" width="78.28515625" style="571" customWidth="1"/>
    <col min="3" max="3" width="22.7109375" style="67" customWidth="1"/>
    <col min="4" max="4" width="27.5703125" style="67" customWidth="1"/>
    <col min="5" max="5" width="26.42578125" style="67" customWidth="1"/>
    <col min="6" max="6" width="22.7109375" style="67" customWidth="1"/>
    <col min="7" max="7" width="5.28515625" style="67" customWidth="1"/>
    <col min="8" max="8" width="5" style="67" customWidth="1"/>
    <col min="9" max="10" width="3.85546875" style="67" customWidth="1"/>
    <col min="11" max="11" width="4.7109375" style="67" customWidth="1"/>
    <col min="12" max="14" width="6.5703125" style="67" customWidth="1"/>
    <col min="15" max="15" width="4.42578125" style="67" customWidth="1"/>
    <col min="16" max="16" width="5.140625" style="67" customWidth="1"/>
    <col min="17" max="17" width="4.42578125" style="67" customWidth="1"/>
    <col min="18" max="18" width="5" style="67" customWidth="1"/>
    <col min="19" max="21" width="6.5703125" style="67" customWidth="1"/>
    <col min="22" max="22" width="7" style="67" customWidth="1"/>
    <col min="23" max="23" width="6.5703125" style="67" customWidth="1"/>
    <col min="24" max="24" width="7.42578125" style="67" customWidth="1"/>
    <col min="25" max="25" width="4" style="67" customWidth="1"/>
    <col min="26" max="26" width="6.5703125" style="67" customWidth="1"/>
    <col min="27" max="27" width="18.42578125" style="67" customWidth="1"/>
    <col min="28" max="28" width="24.28515625" style="67" customWidth="1"/>
    <col min="29" max="29" width="14.42578125" style="67" customWidth="1"/>
    <col min="30" max="30" width="25.5703125" style="67" customWidth="1"/>
    <col min="31" max="31" width="12.42578125" style="67" customWidth="1"/>
    <col min="32" max="32" width="19.85546875" style="67" customWidth="1"/>
    <col min="33" max="34" width="4.7109375" style="67" customWidth="1"/>
    <col min="35" max="35" width="4.28515625" style="67" customWidth="1"/>
    <col min="36" max="36" width="4.42578125" style="67" customWidth="1"/>
    <col min="37" max="37" width="5.140625" style="67" customWidth="1"/>
    <col min="38" max="38" width="5.7109375" style="67" customWidth="1"/>
    <col min="39" max="39" width="6.28515625" style="67" customWidth="1"/>
    <col min="40" max="40" width="6.5703125" style="67" customWidth="1"/>
    <col min="41" max="41" width="6.28515625" style="67" customWidth="1"/>
    <col min="42" max="43" width="5.7109375" style="67" customWidth="1"/>
    <col min="44" max="44" width="14.7109375" style="67" customWidth="1"/>
    <col min="45" max="54" width="5.7109375" style="67" customWidth="1"/>
    <col min="55" max="16384" width="9.140625" style="67"/>
  </cols>
  <sheetData>
    <row r="1" spans="1:44" ht="18.75" x14ac:dyDescent="0.3">
      <c r="D1" s="456"/>
      <c r="E1" s="456"/>
      <c r="F1" s="456"/>
      <c r="G1" s="572"/>
      <c r="J1" s="15"/>
      <c r="K1" s="68"/>
      <c r="L1" s="68"/>
    </row>
    <row r="2" spans="1:44" x14ac:dyDescent="0.25">
      <c r="A2" s="1174" t="s">
        <v>890</v>
      </c>
      <c r="B2" s="1174"/>
      <c r="C2" s="1174"/>
      <c r="D2" s="1174"/>
      <c r="E2" s="1174"/>
      <c r="F2" s="1174"/>
      <c r="G2" s="68"/>
      <c r="H2" s="68"/>
      <c r="I2" s="68"/>
      <c r="J2" s="68"/>
      <c r="K2" s="68"/>
      <c r="L2" s="68"/>
    </row>
    <row r="3" spans="1:44" x14ac:dyDescent="0.25">
      <c r="G3" s="68"/>
      <c r="H3" s="68"/>
      <c r="I3" s="68"/>
      <c r="J3" s="68"/>
      <c r="K3" s="68"/>
      <c r="L3" s="68"/>
    </row>
    <row r="4" spans="1:44" x14ac:dyDescent="0.25">
      <c r="A4" s="1118" t="s">
        <v>816</v>
      </c>
      <c r="B4" s="1118"/>
      <c r="C4" s="1118"/>
      <c r="D4" s="1118"/>
      <c r="E4" s="1118"/>
      <c r="F4" s="1118"/>
      <c r="G4" s="573"/>
      <c r="H4" s="573"/>
      <c r="I4" s="573"/>
      <c r="J4" s="573"/>
      <c r="K4" s="573"/>
      <c r="L4" s="573"/>
      <c r="M4" s="573"/>
      <c r="N4" s="573"/>
      <c r="O4" s="573"/>
      <c r="P4" s="573"/>
      <c r="Q4" s="573"/>
      <c r="R4" s="573"/>
      <c r="S4" s="573"/>
      <c r="T4" s="573"/>
      <c r="U4" s="573"/>
      <c r="V4" s="573"/>
      <c r="W4" s="573"/>
      <c r="X4" s="573"/>
      <c r="Y4" s="573"/>
      <c r="Z4" s="573"/>
      <c r="AA4" s="573"/>
      <c r="AB4" s="573"/>
      <c r="AC4" s="573"/>
      <c r="AD4" s="573"/>
      <c r="AE4" s="573"/>
      <c r="AF4" s="573"/>
      <c r="AG4" s="573"/>
      <c r="AH4" s="573"/>
      <c r="AI4" s="573"/>
      <c r="AJ4" s="573"/>
      <c r="AK4" s="573"/>
      <c r="AL4" s="573"/>
      <c r="AM4" s="573"/>
      <c r="AN4" s="573"/>
      <c r="AO4" s="573"/>
      <c r="AP4" s="573"/>
      <c r="AQ4" s="573"/>
      <c r="AR4" s="573"/>
    </row>
    <row r="5" spans="1:44" x14ac:dyDescent="0.25">
      <c r="A5" s="1118" t="s">
        <v>817</v>
      </c>
      <c r="B5" s="1118"/>
      <c r="C5" s="1118"/>
      <c r="D5" s="1118"/>
      <c r="E5" s="1118"/>
      <c r="F5" s="1118"/>
      <c r="G5" s="574"/>
      <c r="H5" s="574"/>
      <c r="I5" s="574"/>
      <c r="J5" s="574"/>
      <c r="K5" s="574"/>
      <c r="L5" s="574"/>
      <c r="M5" s="574"/>
      <c r="N5" s="574"/>
      <c r="O5" s="574"/>
      <c r="P5" s="574"/>
      <c r="Q5" s="574"/>
      <c r="R5" s="574"/>
      <c r="S5" s="574"/>
      <c r="T5" s="574"/>
      <c r="U5" s="574"/>
      <c r="V5" s="574"/>
      <c r="W5" s="574"/>
      <c r="X5" s="574"/>
      <c r="Y5" s="574"/>
      <c r="Z5" s="574"/>
      <c r="AA5" s="574"/>
      <c r="AB5" s="574"/>
      <c r="AC5" s="574"/>
      <c r="AD5" s="574"/>
      <c r="AE5" s="574"/>
      <c r="AF5" s="574"/>
      <c r="AG5" s="574"/>
      <c r="AH5" s="574"/>
      <c r="AI5" s="574"/>
      <c r="AJ5" s="574"/>
      <c r="AK5" s="574"/>
      <c r="AL5" s="574"/>
      <c r="AM5" s="574"/>
      <c r="AN5" s="574"/>
      <c r="AO5" s="574"/>
      <c r="AP5" s="574"/>
      <c r="AQ5" s="574"/>
      <c r="AR5" s="574"/>
    </row>
    <row r="6" spans="1:44" x14ac:dyDescent="0.25">
      <c r="A6" s="1019"/>
      <c r="B6" s="575"/>
      <c r="C6" s="1019"/>
      <c r="D6" s="1019"/>
      <c r="E6" s="1019"/>
      <c r="F6" s="1019"/>
      <c r="G6" s="574"/>
      <c r="H6" s="574"/>
      <c r="I6" s="574"/>
      <c r="J6" s="574"/>
      <c r="K6" s="574"/>
      <c r="L6" s="574"/>
      <c r="M6" s="574"/>
      <c r="N6" s="574"/>
      <c r="O6" s="574"/>
      <c r="P6" s="574"/>
      <c r="Q6" s="574"/>
      <c r="R6" s="574"/>
      <c r="S6" s="574"/>
      <c r="T6" s="574"/>
      <c r="U6" s="574"/>
      <c r="V6" s="574"/>
      <c r="W6" s="574"/>
      <c r="X6" s="574"/>
      <c r="Y6" s="574"/>
      <c r="Z6" s="574"/>
      <c r="AA6" s="574"/>
      <c r="AB6" s="574"/>
      <c r="AC6" s="574"/>
      <c r="AD6" s="574"/>
      <c r="AE6" s="574"/>
      <c r="AF6" s="574"/>
      <c r="AG6" s="574"/>
      <c r="AH6" s="574"/>
      <c r="AI6" s="574"/>
      <c r="AJ6" s="574"/>
      <c r="AK6" s="574"/>
      <c r="AL6" s="574"/>
      <c r="AM6" s="574"/>
      <c r="AN6" s="574"/>
      <c r="AO6" s="574"/>
      <c r="AP6" s="574"/>
      <c r="AQ6" s="574"/>
      <c r="AR6" s="574"/>
    </row>
    <row r="7" spans="1:44" x14ac:dyDescent="0.25">
      <c r="A7" s="1175" t="s">
        <v>1180</v>
      </c>
      <c r="B7" s="1175"/>
      <c r="C7" s="1175"/>
      <c r="D7" s="1175"/>
      <c r="E7" s="1175"/>
      <c r="F7" s="1175"/>
      <c r="G7" s="68"/>
      <c r="H7" s="68"/>
      <c r="I7" s="68"/>
      <c r="J7" s="68"/>
      <c r="K7" s="68"/>
      <c r="L7" s="68"/>
    </row>
    <row r="8" spans="1:44" x14ac:dyDescent="0.25">
      <c r="A8" s="1021"/>
      <c r="B8" s="576"/>
      <c r="C8" s="1021"/>
      <c r="D8" s="1021"/>
      <c r="E8" s="1021"/>
      <c r="F8" s="1021"/>
      <c r="G8" s="68"/>
      <c r="H8" s="68"/>
      <c r="I8" s="68"/>
      <c r="J8" s="68"/>
      <c r="K8" s="68"/>
      <c r="L8" s="68"/>
    </row>
    <row r="9" spans="1:44" ht="51.75" customHeight="1" x14ac:dyDescent="0.25">
      <c r="A9" s="1176" t="s">
        <v>818</v>
      </c>
      <c r="B9" s="1176"/>
      <c r="C9" s="1176"/>
      <c r="D9" s="1176"/>
      <c r="E9" s="1176"/>
      <c r="F9" s="1176"/>
      <c r="G9" s="577"/>
      <c r="H9" s="577"/>
      <c r="I9" s="577"/>
      <c r="J9" s="577"/>
      <c r="K9" s="577"/>
      <c r="L9" s="577"/>
      <c r="M9" s="577"/>
      <c r="N9" s="577"/>
      <c r="O9" s="577"/>
      <c r="P9" s="577"/>
      <c r="Q9" s="577"/>
      <c r="R9" s="577"/>
      <c r="S9" s="577"/>
      <c r="T9" s="577"/>
      <c r="U9" s="577"/>
      <c r="V9" s="577"/>
      <c r="W9" s="577"/>
      <c r="X9" s="577"/>
      <c r="Y9" s="577"/>
      <c r="Z9" s="577"/>
      <c r="AA9" s="577"/>
      <c r="AB9" s="577"/>
      <c r="AC9" s="577"/>
      <c r="AD9" s="577"/>
      <c r="AE9" s="577"/>
      <c r="AF9" s="577"/>
      <c r="AG9" s="577"/>
      <c r="AH9" s="577"/>
      <c r="AI9" s="577"/>
      <c r="AJ9" s="577"/>
      <c r="AK9" s="577"/>
      <c r="AL9" s="577"/>
      <c r="AM9" s="577"/>
      <c r="AN9" s="577"/>
      <c r="AO9" s="577"/>
      <c r="AP9" s="577"/>
      <c r="AQ9" s="577"/>
      <c r="AR9" s="577"/>
    </row>
    <row r="10" spans="1:44" x14ac:dyDescent="0.25">
      <c r="A10" s="1177"/>
      <c r="B10" s="1177"/>
      <c r="C10" s="1177"/>
      <c r="D10" s="578"/>
      <c r="E10" s="578"/>
      <c r="F10" s="579"/>
      <c r="G10" s="579"/>
      <c r="H10" s="579"/>
      <c r="I10" s="579"/>
      <c r="J10" s="579"/>
      <c r="K10" s="579"/>
      <c r="L10" s="579"/>
      <c r="M10" s="579"/>
      <c r="N10" s="579"/>
      <c r="O10" s="68"/>
      <c r="P10" s="68"/>
      <c r="Q10" s="68"/>
      <c r="R10" s="68"/>
      <c r="S10" s="68"/>
      <c r="T10" s="68"/>
      <c r="U10" s="68"/>
      <c r="V10" s="68"/>
      <c r="W10" s="68"/>
      <c r="X10" s="68"/>
      <c r="Y10" s="68"/>
      <c r="Z10" s="68"/>
      <c r="AA10" s="68"/>
      <c r="AB10" s="68"/>
      <c r="AC10" s="68"/>
      <c r="AD10" s="68"/>
      <c r="AE10" s="68"/>
      <c r="AF10" s="68"/>
      <c r="AG10" s="68"/>
      <c r="AH10" s="68"/>
      <c r="AI10" s="68"/>
      <c r="AJ10" s="68"/>
    </row>
    <row r="11" spans="1:44" ht="15.75" customHeight="1" x14ac:dyDescent="0.25">
      <c r="A11" s="1178" t="s">
        <v>505</v>
      </c>
      <c r="B11" s="1181" t="s">
        <v>506</v>
      </c>
      <c r="C11" s="1182" t="s">
        <v>819</v>
      </c>
      <c r="D11" s="1183" t="s">
        <v>820</v>
      </c>
      <c r="E11" s="1184"/>
      <c r="F11" s="1171" t="s">
        <v>27</v>
      </c>
      <c r="G11" s="75"/>
      <c r="H11" s="75"/>
      <c r="I11" s="75"/>
      <c r="J11" s="75"/>
      <c r="K11" s="75"/>
      <c r="L11" s="75"/>
      <c r="M11" s="75"/>
      <c r="N11" s="75"/>
      <c r="O11" s="68"/>
      <c r="P11" s="68"/>
      <c r="Q11" s="68"/>
      <c r="R11" s="68"/>
      <c r="S11" s="68"/>
      <c r="T11" s="68"/>
      <c r="U11" s="68"/>
      <c r="V11" s="68"/>
      <c r="W11" s="68"/>
      <c r="X11" s="68"/>
      <c r="Y11" s="68"/>
      <c r="Z11" s="68"/>
      <c r="AA11" s="68"/>
      <c r="AB11" s="68"/>
      <c r="AC11" s="68"/>
      <c r="AD11" s="68"/>
      <c r="AE11" s="68"/>
      <c r="AF11" s="68"/>
      <c r="AG11" s="68"/>
      <c r="AH11" s="68"/>
      <c r="AI11" s="68"/>
      <c r="AJ11" s="68"/>
    </row>
    <row r="12" spans="1:44" ht="132" customHeight="1" x14ac:dyDescent="0.25">
      <c r="A12" s="1179"/>
      <c r="B12" s="1181"/>
      <c r="C12" s="1182"/>
      <c r="D12" s="1185"/>
      <c r="E12" s="1186"/>
      <c r="F12" s="1171"/>
      <c r="G12" s="68"/>
      <c r="H12" s="68"/>
      <c r="I12" s="68"/>
      <c r="J12" s="68"/>
      <c r="K12" s="68"/>
      <c r="L12" s="68"/>
      <c r="M12" s="68"/>
      <c r="N12" s="68"/>
      <c r="O12" s="68"/>
      <c r="P12" s="68"/>
      <c r="Q12" s="68"/>
      <c r="R12" s="68"/>
      <c r="S12" s="68"/>
      <c r="T12" s="68"/>
      <c r="U12" s="68"/>
      <c r="V12" s="68"/>
      <c r="W12" s="68"/>
      <c r="X12" s="68"/>
      <c r="Y12" s="68"/>
      <c r="Z12" s="68"/>
      <c r="AA12" s="68"/>
      <c r="AB12" s="68"/>
      <c r="AC12" s="68"/>
      <c r="AD12" s="68"/>
      <c r="AE12" s="68"/>
      <c r="AF12" s="68"/>
      <c r="AG12" s="68"/>
      <c r="AH12" s="68"/>
      <c r="AI12" s="68"/>
      <c r="AJ12" s="68"/>
    </row>
    <row r="13" spans="1:44" ht="140.25" customHeight="1" x14ac:dyDescent="0.25">
      <c r="A13" s="1179"/>
      <c r="B13" s="1181"/>
      <c r="C13" s="1182"/>
      <c r="D13" s="1172" t="s">
        <v>821</v>
      </c>
      <c r="E13" s="1173"/>
      <c r="F13" s="1171"/>
      <c r="G13" s="68"/>
      <c r="H13" s="68"/>
      <c r="I13" s="68"/>
      <c r="J13" s="68"/>
      <c r="K13" s="68"/>
      <c r="L13" s="68"/>
      <c r="M13" s="68"/>
      <c r="N13" s="68"/>
      <c r="O13" s="68"/>
      <c r="P13" s="68"/>
      <c r="Q13" s="68"/>
      <c r="R13" s="68"/>
      <c r="S13" s="68"/>
      <c r="T13" s="68"/>
      <c r="U13" s="68"/>
      <c r="V13" s="68"/>
      <c r="W13" s="68"/>
      <c r="X13" s="68"/>
      <c r="Y13" s="68"/>
      <c r="Z13" s="68"/>
      <c r="AA13" s="68"/>
      <c r="AB13" s="68"/>
      <c r="AC13" s="68"/>
      <c r="AD13" s="68"/>
      <c r="AE13" s="68"/>
      <c r="AF13" s="68"/>
      <c r="AG13" s="68"/>
      <c r="AH13" s="68"/>
      <c r="AI13" s="68"/>
      <c r="AJ13" s="68"/>
    </row>
    <row r="14" spans="1:44" ht="31.5" x14ac:dyDescent="0.25">
      <c r="A14" s="1180"/>
      <c r="B14" s="1181"/>
      <c r="C14" s="1182"/>
      <c r="D14" s="1022" t="s">
        <v>822</v>
      </c>
      <c r="E14" s="1022" t="s">
        <v>823</v>
      </c>
      <c r="F14" s="1171"/>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row>
    <row r="15" spans="1:44" s="582" customFormat="1" x14ac:dyDescent="0.25">
      <c r="A15" s="580">
        <v>1</v>
      </c>
      <c r="B15" s="580">
        <v>2</v>
      </c>
      <c r="C15" s="580">
        <v>3</v>
      </c>
      <c r="D15" s="581" t="s">
        <v>824</v>
      </c>
      <c r="E15" s="581" t="s">
        <v>825</v>
      </c>
      <c r="F15" s="581" t="s">
        <v>61</v>
      </c>
      <c r="G15" s="1023"/>
      <c r="H15" s="1023"/>
      <c r="I15" s="1023"/>
      <c r="J15" s="1023"/>
      <c r="K15" s="1023"/>
      <c r="L15" s="1023"/>
      <c r="M15" s="1023"/>
      <c r="N15" s="1023"/>
      <c r="O15" s="1023"/>
      <c r="P15" s="1023"/>
      <c r="Q15" s="1023"/>
      <c r="R15" s="1023"/>
      <c r="S15" s="1023"/>
      <c r="T15" s="1023"/>
      <c r="U15" s="1023"/>
      <c r="V15" s="1023"/>
      <c r="W15" s="1023"/>
      <c r="X15" s="1023"/>
      <c r="Y15" s="1023"/>
      <c r="Z15" s="1023"/>
      <c r="AA15" s="1023"/>
      <c r="AB15" s="1023"/>
      <c r="AC15" s="1023"/>
      <c r="AD15" s="1023"/>
      <c r="AE15" s="1023"/>
      <c r="AF15" s="1023"/>
      <c r="AG15" s="1023"/>
      <c r="AH15" s="1023"/>
      <c r="AI15" s="1023"/>
      <c r="AJ15" s="1023"/>
    </row>
    <row r="16" spans="1:44" s="68" customFormat="1" x14ac:dyDescent="0.25">
      <c r="A16" s="583" t="s">
        <v>574</v>
      </c>
      <c r="B16" s="584" t="s">
        <v>575</v>
      </c>
      <c r="C16" s="585" t="s">
        <v>489</v>
      </c>
      <c r="D16" s="586" t="s">
        <v>489</v>
      </c>
      <c r="E16" s="586" t="s">
        <v>489</v>
      </c>
      <c r="F16" s="587" t="s">
        <v>489</v>
      </c>
    </row>
    <row r="17" spans="1:6" s="68" customFormat="1" x14ac:dyDescent="0.25">
      <c r="A17" s="583" t="s">
        <v>576</v>
      </c>
      <c r="B17" s="584" t="s">
        <v>577</v>
      </c>
      <c r="C17" s="585" t="s">
        <v>489</v>
      </c>
      <c r="D17" s="586" t="s">
        <v>489</v>
      </c>
      <c r="E17" s="586" t="s">
        <v>489</v>
      </c>
      <c r="F17" s="587" t="s">
        <v>489</v>
      </c>
    </row>
    <row r="18" spans="1:6" s="68" customFormat="1" x14ac:dyDescent="0.25">
      <c r="A18" s="583" t="s">
        <v>578</v>
      </c>
      <c r="B18" s="584" t="s">
        <v>579</v>
      </c>
      <c r="C18" s="585" t="s">
        <v>489</v>
      </c>
      <c r="D18" s="586" t="s">
        <v>489</v>
      </c>
      <c r="E18" s="586" t="s">
        <v>489</v>
      </c>
      <c r="F18" s="587" t="s">
        <v>489</v>
      </c>
    </row>
    <row r="19" spans="1:6" ht="31.5" x14ac:dyDescent="0.25">
      <c r="A19" s="588" t="s">
        <v>580</v>
      </c>
      <c r="B19" s="589" t="s">
        <v>581</v>
      </c>
      <c r="C19" s="590" t="s">
        <v>489</v>
      </c>
      <c r="D19" s="586" t="s">
        <v>489</v>
      </c>
      <c r="E19" s="586" t="s">
        <v>489</v>
      </c>
      <c r="F19" s="586" t="s">
        <v>489</v>
      </c>
    </row>
    <row r="20" spans="1:6" x14ac:dyDescent="0.25">
      <c r="A20" s="588" t="s">
        <v>582</v>
      </c>
      <c r="B20" s="589" t="s">
        <v>583</v>
      </c>
      <c r="C20" s="590" t="s">
        <v>489</v>
      </c>
      <c r="D20" s="586" t="s">
        <v>489</v>
      </c>
      <c r="E20" s="586" t="s">
        <v>489</v>
      </c>
      <c r="F20" s="586" t="s">
        <v>489</v>
      </c>
    </row>
    <row r="21" spans="1:6" ht="31.5" x14ac:dyDescent="0.25">
      <c r="A21" s="588" t="s">
        <v>584</v>
      </c>
      <c r="B21" s="589" t="s">
        <v>585</v>
      </c>
      <c r="C21" s="590" t="s">
        <v>489</v>
      </c>
      <c r="D21" s="586" t="s">
        <v>489</v>
      </c>
      <c r="E21" s="586" t="s">
        <v>489</v>
      </c>
      <c r="F21" s="586" t="s">
        <v>489</v>
      </c>
    </row>
    <row r="22" spans="1:6" x14ac:dyDescent="0.25">
      <c r="A22" s="588" t="s">
        <v>586</v>
      </c>
      <c r="B22" s="589" t="s">
        <v>587</v>
      </c>
      <c r="C22" s="590" t="s">
        <v>489</v>
      </c>
      <c r="D22" s="586" t="s">
        <v>489</v>
      </c>
      <c r="E22" s="586" t="s">
        <v>489</v>
      </c>
      <c r="F22" s="586" t="s">
        <v>489</v>
      </c>
    </row>
    <row r="23" spans="1:6" s="596" customFormat="1" x14ac:dyDescent="0.25">
      <c r="A23" s="591" t="s">
        <v>67</v>
      </c>
      <c r="B23" s="592" t="s">
        <v>493</v>
      </c>
      <c r="C23" s="591" t="s">
        <v>489</v>
      </c>
      <c r="D23" s="593">
        <f>D44</f>
        <v>5.0057546229512391E-4</v>
      </c>
      <c r="E23" s="594">
        <f>E44</f>
        <v>2.5970485082028396E-5</v>
      </c>
      <c r="F23" s="595" t="s">
        <v>826</v>
      </c>
    </row>
    <row r="24" spans="1:6" x14ac:dyDescent="0.25">
      <c r="A24" s="588" t="s">
        <v>188</v>
      </c>
      <c r="B24" s="589" t="s">
        <v>588</v>
      </c>
      <c r="C24" s="590" t="s">
        <v>589</v>
      </c>
      <c r="D24" s="586" t="s">
        <v>489</v>
      </c>
      <c r="E24" s="586" t="s">
        <v>489</v>
      </c>
      <c r="F24" s="586" t="s">
        <v>489</v>
      </c>
    </row>
    <row r="25" spans="1:6" ht="31.5" x14ac:dyDescent="0.25">
      <c r="A25" s="588" t="s">
        <v>590</v>
      </c>
      <c r="B25" s="589" t="s">
        <v>591</v>
      </c>
      <c r="C25" s="590" t="s">
        <v>589</v>
      </c>
      <c r="D25" s="586" t="s">
        <v>489</v>
      </c>
      <c r="E25" s="586" t="s">
        <v>489</v>
      </c>
      <c r="F25" s="586" t="s">
        <v>489</v>
      </c>
    </row>
    <row r="26" spans="1:6" ht="31.5" x14ac:dyDescent="0.25">
      <c r="A26" s="588" t="s">
        <v>592</v>
      </c>
      <c r="B26" s="589" t="s">
        <v>593</v>
      </c>
      <c r="C26" s="590" t="s">
        <v>489</v>
      </c>
      <c r="D26" s="586" t="s">
        <v>489</v>
      </c>
      <c r="E26" s="586" t="s">
        <v>489</v>
      </c>
      <c r="F26" s="586" t="s">
        <v>489</v>
      </c>
    </row>
    <row r="27" spans="1:6" ht="31.5" x14ac:dyDescent="0.25">
      <c r="A27" s="588" t="s">
        <v>594</v>
      </c>
      <c r="B27" s="589" t="s">
        <v>595</v>
      </c>
      <c r="C27" s="590" t="s">
        <v>489</v>
      </c>
      <c r="D27" s="586" t="s">
        <v>489</v>
      </c>
      <c r="E27" s="586" t="s">
        <v>489</v>
      </c>
      <c r="F27" s="586" t="s">
        <v>489</v>
      </c>
    </row>
    <row r="28" spans="1:6" ht="31.5" x14ac:dyDescent="0.25">
      <c r="A28" s="588" t="s">
        <v>596</v>
      </c>
      <c r="B28" s="589" t="s">
        <v>597</v>
      </c>
      <c r="C28" s="590" t="s">
        <v>489</v>
      </c>
      <c r="D28" s="586" t="s">
        <v>489</v>
      </c>
      <c r="E28" s="586" t="s">
        <v>489</v>
      </c>
      <c r="F28" s="586" t="s">
        <v>489</v>
      </c>
    </row>
    <row r="29" spans="1:6" ht="31.5" x14ac:dyDescent="0.25">
      <c r="A29" s="588" t="s">
        <v>598</v>
      </c>
      <c r="B29" s="589" t="s">
        <v>599</v>
      </c>
      <c r="C29" s="590" t="s">
        <v>589</v>
      </c>
      <c r="D29" s="586" t="s">
        <v>489</v>
      </c>
      <c r="E29" s="586" t="s">
        <v>489</v>
      </c>
      <c r="F29" s="586" t="s">
        <v>489</v>
      </c>
    </row>
    <row r="30" spans="1:6" ht="47.25" x14ac:dyDescent="0.25">
      <c r="A30" s="588" t="s">
        <v>600</v>
      </c>
      <c r="B30" s="589" t="s">
        <v>601</v>
      </c>
      <c r="C30" s="590" t="s">
        <v>589</v>
      </c>
      <c r="D30" s="586" t="s">
        <v>489</v>
      </c>
      <c r="E30" s="586" t="s">
        <v>489</v>
      </c>
      <c r="F30" s="586" t="s">
        <v>489</v>
      </c>
    </row>
    <row r="31" spans="1:6" ht="31.5" x14ac:dyDescent="0.25">
      <c r="A31" s="588" t="s">
        <v>602</v>
      </c>
      <c r="B31" s="589" t="s">
        <v>603</v>
      </c>
      <c r="C31" s="590" t="s">
        <v>589</v>
      </c>
      <c r="D31" s="586" t="s">
        <v>489</v>
      </c>
      <c r="E31" s="586" t="s">
        <v>489</v>
      </c>
      <c r="F31" s="586" t="s">
        <v>489</v>
      </c>
    </row>
    <row r="32" spans="1:6" ht="31.5" x14ac:dyDescent="0.25">
      <c r="A32" s="588" t="s">
        <v>604</v>
      </c>
      <c r="B32" s="589" t="s">
        <v>605</v>
      </c>
      <c r="C32" s="590" t="s">
        <v>589</v>
      </c>
      <c r="D32" s="586" t="s">
        <v>489</v>
      </c>
      <c r="E32" s="586" t="s">
        <v>489</v>
      </c>
      <c r="F32" s="586" t="s">
        <v>489</v>
      </c>
    </row>
    <row r="33" spans="1:6" ht="31.5" x14ac:dyDescent="0.25">
      <c r="A33" s="588" t="s">
        <v>606</v>
      </c>
      <c r="B33" s="589" t="s">
        <v>607</v>
      </c>
      <c r="C33" s="590" t="s">
        <v>589</v>
      </c>
      <c r="D33" s="586" t="s">
        <v>489</v>
      </c>
      <c r="E33" s="586" t="s">
        <v>489</v>
      </c>
      <c r="F33" s="586" t="s">
        <v>489</v>
      </c>
    </row>
    <row r="34" spans="1:6" ht="63" x14ac:dyDescent="0.25">
      <c r="A34" s="588" t="s">
        <v>606</v>
      </c>
      <c r="B34" s="589" t="s">
        <v>608</v>
      </c>
      <c r="C34" s="590" t="s">
        <v>589</v>
      </c>
      <c r="D34" s="586" t="s">
        <v>489</v>
      </c>
      <c r="E34" s="586" t="s">
        <v>489</v>
      </c>
      <c r="F34" s="586" t="s">
        <v>489</v>
      </c>
    </row>
    <row r="35" spans="1:6" ht="63" x14ac:dyDescent="0.25">
      <c r="A35" s="588" t="s">
        <v>606</v>
      </c>
      <c r="B35" s="589" t="s">
        <v>609</v>
      </c>
      <c r="C35" s="590" t="s">
        <v>589</v>
      </c>
      <c r="D35" s="586" t="s">
        <v>489</v>
      </c>
      <c r="E35" s="586" t="s">
        <v>489</v>
      </c>
      <c r="F35" s="586" t="s">
        <v>489</v>
      </c>
    </row>
    <row r="36" spans="1:6" ht="63" x14ac:dyDescent="0.25">
      <c r="A36" s="588" t="s">
        <v>606</v>
      </c>
      <c r="B36" s="589" t="s">
        <v>610</v>
      </c>
      <c r="C36" s="590" t="s">
        <v>589</v>
      </c>
      <c r="D36" s="586" t="s">
        <v>489</v>
      </c>
      <c r="E36" s="586" t="s">
        <v>489</v>
      </c>
      <c r="F36" s="586" t="s">
        <v>489</v>
      </c>
    </row>
    <row r="37" spans="1:6" ht="31.5" x14ac:dyDescent="0.25">
      <c r="A37" s="588" t="s">
        <v>611</v>
      </c>
      <c r="B37" s="589" t="s">
        <v>607</v>
      </c>
      <c r="C37" s="590" t="s">
        <v>589</v>
      </c>
      <c r="D37" s="586" t="s">
        <v>489</v>
      </c>
      <c r="E37" s="586" t="s">
        <v>489</v>
      </c>
      <c r="F37" s="586" t="s">
        <v>489</v>
      </c>
    </row>
    <row r="38" spans="1:6" ht="63" x14ac:dyDescent="0.25">
      <c r="A38" s="588" t="s">
        <v>611</v>
      </c>
      <c r="B38" s="589" t="s">
        <v>608</v>
      </c>
      <c r="C38" s="590" t="s">
        <v>589</v>
      </c>
      <c r="D38" s="586" t="s">
        <v>489</v>
      </c>
      <c r="E38" s="586" t="s">
        <v>489</v>
      </c>
      <c r="F38" s="586" t="s">
        <v>489</v>
      </c>
    </row>
    <row r="39" spans="1:6" ht="63" x14ac:dyDescent="0.25">
      <c r="A39" s="588" t="s">
        <v>611</v>
      </c>
      <c r="B39" s="589" t="s">
        <v>609</v>
      </c>
      <c r="C39" s="590" t="s">
        <v>589</v>
      </c>
      <c r="D39" s="586" t="s">
        <v>489</v>
      </c>
      <c r="E39" s="586" t="s">
        <v>489</v>
      </c>
      <c r="F39" s="586" t="s">
        <v>489</v>
      </c>
    </row>
    <row r="40" spans="1:6" ht="63" x14ac:dyDescent="0.25">
      <c r="A40" s="588" t="s">
        <v>611</v>
      </c>
      <c r="B40" s="589" t="s">
        <v>612</v>
      </c>
      <c r="C40" s="590" t="s">
        <v>589</v>
      </c>
      <c r="D40" s="586" t="s">
        <v>489</v>
      </c>
      <c r="E40" s="586" t="s">
        <v>489</v>
      </c>
      <c r="F40" s="586" t="s">
        <v>489</v>
      </c>
    </row>
    <row r="41" spans="1:6" ht="47.25" x14ac:dyDescent="0.25">
      <c r="A41" s="588" t="s">
        <v>613</v>
      </c>
      <c r="B41" s="589" t="s">
        <v>614</v>
      </c>
      <c r="C41" s="590" t="s">
        <v>589</v>
      </c>
      <c r="D41" s="586" t="s">
        <v>489</v>
      </c>
      <c r="E41" s="586" t="s">
        <v>489</v>
      </c>
      <c r="F41" s="586" t="s">
        <v>489</v>
      </c>
    </row>
    <row r="42" spans="1:6" ht="47.25" x14ac:dyDescent="0.25">
      <c r="A42" s="588" t="s">
        <v>615</v>
      </c>
      <c r="B42" s="589" t="s">
        <v>616</v>
      </c>
      <c r="C42" s="590" t="s">
        <v>589</v>
      </c>
      <c r="D42" s="586" t="s">
        <v>489</v>
      </c>
      <c r="E42" s="586" t="s">
        <v>489</v>
      </c>
      <c r="F42" s="586" t="s">
        <v>489</v>
      </c>
    </row>
    <row r="43" spans="1:6" ht="47.25" x14ac:dyDescent="0.25">
      <c r="A43" s="588" t="s">
        <v>617</v>
      </c>
      <c r="B43" s="589" t="s">
        <v>618</v>
      </c>
      <c r="C43" s="590" t="s">
        <v>589</v>
      </c>
      <c r="D43" s="586" t="s">
        <v>489</v>
      </c>
      <c r="E43" s="586" t="s">
        <v>489</v>
      </c>
      <c r="F43" s="586" t="s">
        <v>489</v>
      </c>
    </row>
    <row r="44" spans="1:6" s="602" customFormat="1" ht="31.5" x14ac:dyDescent="0.25">
      <c r="A44" s="597" t="s">
        <v>186</v>
      </c>
      <c r="B44" s="598" t="s">
        <v>619</v>
      </c>
      <c r="C44" s="597" t="s">
        <v>589</v>
      </c>
      <c r="D44" s="599">
        <f>D47</f>
        <v>5.0057546229512391E-4</v>
      </c>
      <c r="E44" s="600">
        <f>E54</f>
        <v>2.5970485082028396E-5</v>
      </c>
      <c r="F44" s="601" t="s">
        <v>826</v>
      </c>
    </row>
    <row r="45" spans="1:6" s="607" customFormat="1" ht="47.25" x14ac:dyDescent="0.25">
      <c r="A45" s="603" t="s">
        <v>620</v>
      </c>
      <c r="B45" s="604" t="s">
        <v>621</v>
      </c>
      <c r="C45" s="603" t="s">
        <v>589</v>
      </c>
      <c r="D45" s="605">
        <f>D47</f>
        <v>5.0057546229512391E-4</v>
      </c>
      <c r="E45" s="605" t="str">
        <f>E47</f>
        <v>нд</v>
      </c>
      <c r="F45" s="606" t="s">
        <v>826</v>
      </c>
    </row>
    <row r="46" spans="1:6" s="612" customFormat="1" x14ac:dyDescent="0.25">
      <c r="A46" s="608" t="s">
        <v>622</v>
      </c>
      <c r="B46" s="609" t="s">
        <v>623</v>
      </c>
      <c r="C46" s="608" t="s">
        <v>589</v>
      </c>
      <c r="D46" s="610" t="s">
        <v>489</v>
      </c>
      <c r="E46" s="611" t="s">
        <v>489</v>
      </c>
      <c r="F46" s="610" t="s">
        <v>489</v>
      </c>
    </row>
    <row r="47" spans="1:6" s="68" customFormat="1" ht="31.5" x14ac:dyDescent="0.25">
      <c r="A47" s="583" t="s">
        <v>624</v>
      </c>
      <c r="B47" s="584" t="s">
        <v>625</v>
      </c>
      <c r="C47" s="583" t="s">
        <v>589</v>
      </c>
      <c r="D47" s="613">
        <f>AVERAGE(D48:D52)</f>
        <v>5.0057546229512391E-4</v>
      </c>
      <c r="E47" s="614" t="s">
        <v>489</v>
      </c>
      <c r="F47" s="1020" t="s">
        <v>826</v>
      </c>
    </row>
    <row r="48" spans="1:6" s="68" customFormat="1" ht="204.75" x14ac:dyDescent="0.25">
      <c r="A48" s="583" t="s">
        <v>624</v>
      </c>
      <c r="B48" s="584" t="s">
        <v>827</v>
      </c>
      <c r="C48" s="584" t="s">
        <v>828</v>
      </c>
      <c r="D48" s="614">
        <f>8.598/31875</f>
        <v>2.6974117647058824E-4</v>
      </c>
      <c r="E48" s="587" t="s">
        <v>489</v>
      </c>
      <c r="F48" s="1020" t="s">
        <v>826</v>
      </c>
    </row>
    <row r="49" spans="1:6" s="68" customFormat="1" ht="63" x14ac:dyDescent="0.25">
      <c r="A49" s="583" t="s">
        <v>624</v>
      </c>
      <c r="B49" s="584" t="s">
        <v>829</v>
      </c>
      <c r="C49" s="584" t="s">
        <v>830</v>
      </c>
      <c r="D49" s="613">
        <f>20.541/31875</f>
        <v>6.4442352941176473E-4</v>
      </c>
      <c r="E49" s="587" t="s">
        <v>489</v>
      </c>
      <c r="F49" s="1020" t="s">
        <v>826</v>
      </c>
    </row>
    <row r="50" spans="1:6" s="68" customFormat="1" ht="409.5" x14ac:dyDescent="0.25">
      <c r="A50" s="583" t="s">
        <v>624</v>
      </c>
      <c r="B50" s="584" t="s">
        <v>831</v>
      </c>
      <c r="C50" s="584" t="s">
        <v>832</v>
      </c>
      <c r="D50" s="613">
        <f>16.327/(31875-8.598-20.541-0.605-2.648)</f>
        <v>5.1274066496060885E-4</v>
      </c>
      <c r="E50" s="587" t="s">
        <v>489</v>
      </c>
      <c r="F50" s="1020" t="s">
        <v>826</v>
      </c>
    </row>
    <row r="51" spans="1:6" s="68" customFormat="1" ht="346.5" x14ac:dyDescent="0.25">
      <c r="A51" s="583" t="s">
        <v>624</v>
      </c>
      <c r="B51" s="584" t="s">
        <v>833</v>
      </c>
      <c r="C51" s="584" t="s">
        <v>834</v>
      </c>
      <c r="D51" s="613">
        <f>18.272/(31875-8.598-20.541-0.605-2.648-16.327-1.608-0.234-6.228-6.099-6.364-0.691-0.19-0.783)</f>
        <v>5.7451741103438164E-4</v>
      </c>
      <c r="E51" s="587" t="s">
        <v>489</v>
      </c>
      <c r="F51" s="1020" t="s">
        <v>826</v>
      </c>
    </row>
    <row r="52" spans="1:6" s="68" customFormat="1" ht="292.5" customHeight="1" x14ac:dyDescent="0.25">
      <c r="A52" s="583" t="s">
        <v>624</v>
      </c>
      <c r="B52" s="584" t="s">
        <v>835</v>
      </c>
      <c r="C52" s="584" t="s">
        <v>836</v>
      </c>
      <c r="D52" s="613">
        <f>15.939/(31875-8.598-20.541-0.605-2.648-16.327-1.608-0.234-6.228-6.099-6.364-0.691-0.19-0.783-18.272-0.278)</f>
        <v>5.0145452959827574E-4</v>
      </c>
      <c r="E52" s="587" t="s">
        <v>489</v>
      </c>
      <c r="F52" s="1020" t="s">
        <v>826</v>
      </c>
    </row>
    <row r="53" spans="1:6" s="68" customFormat="1" x14ac:dyDescent="0.25">
      <c r="A53" s="583"/>
      <c r="B53" s="584" t="s">
        <v>0</v>
      </c>
      <c r="C53" s="584"/>
      <c r="D53" s="614"/>
      <c r="E53" s="1020"/>
      <c r="F53" s="1020"/>
    </row>
    <row r="54" spans="1:6" s="607" customFormat="1" ht="31.5" x14ac:dyDescent="0.25">
      <c r="A54" s="603" t="s">
        <v>631</v>
      </c>
      <c r="B54" s="604" t="s">
        <v>632</v>
      </c>
      <c r="C54" s="603" t="s">
        <v>589</v>
      </c>
      <c r="D54" s="606" t="s">
        <v>489</v>
      </c>
      <c r="E54" s="616">
        <f>E56</f>
        <v>2.5970485082028396E-5</v>
      </c>
      <c r="F54" s="606" t="s">
        <v>826</v>
      </c>
    </row>
    <row r="55" spans="1:6" s="612" customFormat="1" x14ac:dyDescent="0.25">
      <c r="A55" s="608" t="s">
        <v>633</v>
      </c>
      <c r="B55" s="609" t="s">
        <v>634</v>
      </c>
      <c r="C55" s="608" t="s">
        <v>589</v>
      </c>
      <c r="D55" s="610" t="s">
        <v>489</v>
      </c>
      <c r="E55" s="610" t="s">
        <v>489</v>
      </c>
      <c r="F55" s="610" t="s">
        <v>489</v>
      </c>
    </row>
    <row r="56" spans="1:6" s="612" customFormat="1" ht="31.5" x14ac:dyDescent="0.25">
      <c r="A56" s="608" t="s">
        <v>635</v>
      </c>
      <c r="B56" s="609" t="s">
        <v>636</v>
      </c>
      <c r="C56" s="608" t="s">
        <v>589</v>
      </c>
      <c r="D56" s="610" t="s">
        <v>489</v>
      </c>
      <c r="E56" s="617">
        <f>AVERAGE(E57:E65)</f>
        <v>2.5970485082028396E-5</v>
      </c>
      <c r="F56" s="610" t="s">
        <v>826</v>
      </c>
    </row>
    <row r="57" spans="1:6" s="68" customFormat="1" ht="153" customHeight="1" x14ac:dyDescent="0.25">
      <c r="A57" s="618" t="s">
        <v>635</v>
      </c>
      <c r="B57" s="619" t="s">
        <v>837</v>
      </c>
      <c r="C57" s="619" t="s">
        <v>798</v>
      </c>
      <c r="D57" s="620" t="s">
        <v>489</v>
      </c>
      <c r="E57" s="621">
        <f>0.605/31875</f>
        <v>1.8980392156862743E-5</v>
      </c>
      <c r="F57" s="622" t="s">
        <v>826</v>
      </c>
    </row>
    <row r="58" spans="1:6" s="68" customFormat="1" ht="69" customHeight="1" x14ac:dyDescent="0.25">
      <c r="A58" s="618" t="s">
        <v>635</v>
      </c>
      <c r="B58" s="619" t="s">
        <v>838</v>
      </c>
      <c r="C58" s="619" t="s">
        <v>839</v>
      </c>
      <c r="D58" s="620" t="s">
        <v>489</v>
      </c>
      <c r="E58" s="621">
        <f>2.648/31875</f>
        <v>8.3074509803921569E-5</v>
      </c>
      <c r="F58" s="622" t="s">
        <v>826</v>
      </c>
    </row>
    <row r="59" spans="1:6" s="68" customFormat="1" ht="140.25" customHeight="1" x14ac:dyDescent="0.25">
      <c r="A59" s="618" t="s">
        <v>635</v>
      </c>
      <c r="B59" s="619" t="s">
        <v>840</v>
      </c>
      <c r="C59" s="619" t="s">
        <v>841</v>
      </c>
      <c r="D59" s="620" t="s">
        <v>489</v>
      </c>
      <c r="E59" s="623">
        <f>0.234/(31875-8.598-20.541-0.605-2.648)</f>
        <v>7.3486443070240991E-6</v>
      </c>
      <c r="F59" s="622" t="s">
        <v>826</v>
      </c>
    </row>
    <row r="60" spans="1:6" s="68" customFormat="1" ht="140.25" customHeight="1" x14ac:dyDescent="0.25">
      <c r="A60" s="618" t="s">
        <v>635</v>
      </c>
      <c r="B60" s="619" t="s">
        <v>842</v>
      </c>
      <c r="C60" s="619" t="s">
        <v>843</v>
      </c>
      <c r="D60" s="620" t="s">
        <v>489</v>
      </c>
      <c r="E60" s="623">
        <f>1.608/(31875-8.598-20.541-0.605-2.648)</f>
        <v>5.0498376263652786E-5</v>
      </c>
      <c r="F60" s="622" t="s">
        <v>826</v>
      </c>
    </row>
    <row r="61" spans="1:6" s="68" customFormat="1" ht="108.75" customHeight="1" x14ac:dyDescent="0.25">
      <c r="A61" s="618" t="s">
        <v>635</v>
      </c>
      <c r="B61" s="619" t="s">
        <v>844</v>
      </c>
      <c r="C61" s="619" t="s">
        <v>845</v>
      </c>
      <c r="D61" s="620" t="s">
        <v>489</v>
      </c>
      <c r="E61" s="623">
        <f>0.19/(31875-8.598-20.541-0.605-2.648-16.327-1.608-0.234)</f>
        <v>5.9702544952952672E-6</v>
      </c>
      <c r="F61" s="622" t="s">
        <v>826</v>
      </c>
    </row>
    <row r="62" spans="1:6" s="68" customFormat="1" ht="84" customHeight="1" x14ac:dyDescent="0.25">
      <c r="A62" s="618" t="s">
        <v>635</v>
      </c>
      <c r="B62" s="619" t="s">
        <v>846</v>
      </c>
      <c r="C62" s="619" t="s">
        <v>847</v>
      </c>
      <c r="D62" s="620" t="s">
        <v>489</v>
      </c>
      <c r="E62" s="623">
        <f>0.691/(31875-8.598-20.541-0.605-2.648-16.327-1.608-0.234)</f>
        <v>2.1712872927626472E-5</v>
      </c>
      <c r="F62" s="622" t="s">
        <v>826</v>
      </c>
    </row>
    <row r="63" spans="1:6" s="68" customFormat="1" ht="156.75" customHeight="1" x14ac:dyDescent="0.25">
      <c r="A63" s="618" t="s">
        <v>635</v>
      </c>
      <c r="B63" s="619" t="s">
        <v>848</v>
      </c>
      <c r="C63" s="619" t="s">
        <v>849</v>
      </c>
      <c r="D63" s="620" t="s">
        <v>489</v>
      </c>
      <c r="E63" s="623">
        <f>0.783/(31875-8.598-20.541-0.605-2.648-16.327-1.608-0.234)</f>
        <v>2.4603732999032604E-5</v>
      </c>
      <c r="F63" s="622" t="s">
        <v>826</v>
      </c>
    </row>
    <row r="64" spans="1:6" s="68" customFormat="1" ht="107.25" customHeight="1" x14ac:dyDescent="0.25">
      <c r="A64" s="618" t="s">
        <v>635</v>
      </c>
      <c r="B64" s="619" t="s">
        <v>850</v>
      </c>
      <c r="C64" s="619" t="s">
        <v>851</v>
      </c>
      <c r="D64" s="620" t="s">
        <v>489</v>
      </c>
      <c r="E64" s="623">
        <f>0.278/(31875-8.598-20.541-0.605-2.648-16.327-1.608-0.234-6.228-6.099-6.364-0.691-0.19-0.783)</f>
        <v>8.7410157764644327E-6</v>
      </c>
      <c r="F64" s="622" t="s">
        <v>826</v>
      </c>
    </row>
    <row r="65" spans="1:6" s="68" customFormat="1" ht="230.25" customHeight="1" x14ac:dyDescent="0.25">
      <c r="A65" s="618" t="s">
        <v>635</v>
      </c>
      <c r="B65" s="619" t="s">
        <v>852</v>
      </c>
      <c r="C65" s="619" t="s">
        <v>853</v>
      </c>
      <c r="D65" s="620" t="s">
        <v>489</v>
      </c>
      <c r="E65" s="623">
        <f>0.407/(31875-8.598-20.541-0.605-2.648-16.327-1.608-0.234-6.228-6.099-6.364-0.691-0.19-0.783-18.272-0.278)</f>
        <v>1.2804567008375571E-5</v>
      </c>
      <c r="F65" s="622" t="s">
        <v>826</v>
      </c>
    </row>
    <row r="66" spans="1:6" s="68" customFormat="1" x14ac:dyDescent="0.25">
      <c r="A66" s="618"/>
      <c r="B66" s="619" t="s">
        <v>0</v>
      </c>
      <c r="C66" s="619"/>
      <c r="D66" s="622"/>
      <c r="E66" s="624"/>
      <c r="F66" s="622"/>
    </row>
    <row r="67" spans="1:6" ht="31.5" x14ac:dyDescent="0.25">
      <c r="A67" s="588" t="s">
        <v>701</v>
      </c>
      <c r="B67" s="589" t="s">
        <v>702</v>
      </c>
      <c r="C67" s="590" t="s">
        <v>589</v>
      </c>
      <c r="D67" s="586" t="s">
        <v>489</v>
      </c>
      <c r="E67" s="586" t="s">
        <v>489</v>
      </c>
      <c r="F67" s="586" t="s">
        <v>489</v>
      </c>
    </row>
    <row r="68" spans="1:6" ht="31.5" x14ac:dyDescent="0.25">
      <c r="A68" s="588" t="s">
        <v>703</v>
      </c>
      <c r="B68" s="589" t="s">
        <v>704</v>
      </c>
      <c r="C68" s="590" t="s">
        <v>589</v>
      </c>
      <c r="D68" s="586" t="s">
        <v>489</v>
      </c>
      <c r="E68" s="586" t="s">
        <v>489</v>
      </c>
      <c r="F68" s="586" t="s">
        <v>489</v>
      </c>
    </row>
    <row r="69" spans="1:6" ht="31.5" x14ac:dyDescent="0.25">
      <c r="A69" s="588" t="s">
        <v>705</v>
      </c>
      <c r="B69" s="589" t="s">
        <v>706</v>
      </c>
      <c r="C69" s="590" t="s">
        <v>589</v>
      </c>
      <c r="D69" s="586" t="s">
        <v>489</v>
      </c>
      <c r="E69" s="586" t="s">
        <v>489</v>
      </c>
      <c r="F69" s="586" t="s">
        <v>489</v>
      </c>
    </row>
    <row r="70" spans="1:6" x14ac:dyDescent="0.25">
      <c r="A70" s="588" t="s">
        <v>707</v>
      </c>
      <c r="B70" s="589" t="s">
        <v>708</v>
      </c>
      <c r="C70" s="590" t="s">
        <v>589</v>
      </c>
      <c r="D70" s="586" t="s">
        <v>489</v>
      </c>
      <c r="E70" s="586" t="s">
        <v>489</v>
      </c>
      <c r="F70" s="586" t="s">
        <v>489</v>
      </c>
    </row>
    <row r="71" spans="1:6" ht="31.5" x14ac:dyDescent="0.25">
      <c r="A71" s="588" t="s">
        <v>709</v>
      </c>
      <c r="B71" s="589" t="s">
        <v>710</v>
      </c>
      <c r="C71" s="590" t="s">
        <v>589</v>
      </c>
      <c r="D71" s="586" t="s">
        <v>489</v>
      </c>
      <c r="E71" s="586" t="s">
        <v>489</v>
      </c>
      <c r="F71" s="586" t="s">
        <v>489</v>
      </c>
    </row>
    <row r="72" spans="1:6" ht="31.5" x14ac:dyDescent="0.25">
      <c r="A72" s="588" t="s">
        <v>711</v>
      </c>
      <c r="B72" s="589" t="s">
        <v>712</v>
      </c>
      <c r="C72" s="590" t="s">
        <v>589</v>
      </c>
      <c r="D72" s="586" t="s">
        <v>489</v>
      </c>
      <c r="E72" s="586" t="s">
        <v>489</v>
      </c>
      <c r="F72" s="586" t="s">
        <v>489</v>
      </c>
    </row>
    <row r="73" spans="1:6" ht="31.5" x14ac:dyDescent="0.25">
      <c r="A73" s="588" t="s">
        <v>713</v>
      </c>
      <c r="B73" s="589" t="s">
        <v>714</v>
      </c>
      <c r="C73" s="590" t="s">
        <v>589</v>
      </c>
      <c r="D73" s="586" t="s">
        <v>489</v>
      </c>
      <c r="E73" s="586" t="s">
        <v>489</v>
      </c>
      <c r="F73" s="586" t="s">
        <v>489</v>
      </c>
    </row>
    <row r="74" spans="1:6" ht="31.5" x14ac:dyDescent="0.25">
      <c r="A74" s="588" t="s">
        <v>715</v>
      </c>
      <c r="B74" s="589" t="s">
        <v>716</v>
      </c>
      <c r="C74" s="590" t="s">
        <v>589</v>
      </c>
      <c r="D74" s="586" t="s">
        <v>489</v>
      </c>
      <c r="E74" s="586" t="s">
        <v>489</v>
      </c>
      <c r="F74" s="586" t="s">
        <v>489</v>
      </c>
    </row>
    <row r="75" spans="1:6" ht="31.5" x14ac:dyDescent="0.25">
      <c r="A75" s="588" t="s">
        <v>717</v>
      </c>
      <c r="B75" s="589" t="s">
        <v>718</v>
      </c>
      <c r="C75" s="590" t="s">
        <v>589</v>
      </c>
      <c r="D75" s="586" t="s">
        <v>489</v>
      </c>
      <c r="E75" s="586" t="s">
        <v>489</v>
      </c>
      <c r="F75" s="586" t="s">
        <v>489</v>
      </c>
    </row>
    <row r="76" spans="1:6" ht="31.5" x14ac:dyDescent="0.25">
      <c r="A76" s="588" t="s">
        <v>719</v>
      </c>
      <c r="B76" s="589" t="s">
        <v>720</v>
      </c>
      <c r="C76" s="590" t="s">
        <v>589</v>
      </c>
      <c r="D76" s="586" t="s">
        <v>489</v>
      </c>
      <c r="E76" s="586" t="s">
        <v>489</v>
      </c>
      <c r="F76" s="586" t="s">
        <v>489</v>
      </c>
    </row>
    <row r="77" spans="1:6" x14ac:dyDescent="0.25">
      <c r="A77" s="588" t="s">
        <v>721</v>
      </c>
      <c r="B77" s="589" t="s">
        <v>722</v>
      </c>
      <c r="C77" s="590" t="s">
        <v>589</v>
      </c>
      <c r="D77" s="586" t="s">
        <v>489</v>
      </c>
      <c r="E77" s="586" t="s">
        <v>489</v>
      </c>
      <c r="F77" s="586" t="s">
        <v>489</v>
      </c>
    </row>
    <row r="78" spans="1:6" ht="31.5" x14ac:dyDescent="0.25">
      <c r="A78" s="588" t="s">
        <v>723</v>
      </c>
      <c r="B78" s="589" t="s">
        <v>724</v>
      </c>
      <c r="C78" s="590" t="s">
        <v>589</v>
      </c>
      <c r="D78" s="586" t="s">
        <v>489</v>
      </c>
      <c r="E78" s="586" t="s">
        <v>489</v>
      </c>
      <c r="F78" s="586" t="s">
        <v>489</v>
      </c>
    </row>
    <row r="79" spans="1:6" ht="47.25" x14ac:dyDescent="0.25">
      <c r="A79" s="588" t="s">
        <v>184</v>
      </c>
      <c r="B79" s="589" t="s">
        <v>725</v>
      </c>
      <c r="C79" s="590" t="s">
        <v>589</v>
      </c>
      <c r="D79" s="586" t="s">
        <v>489</v>
      </c>
      <c r="E79" s="586" t="s">
        <v>489</v>
      </c>
      <c r="F79" s="586" t="s">
        <v>489</v>
      </c>
    </row>
    <row r="80" spans="1:6" ht="31.5" x14ac:dyDescent="0.25">
      <c r="A80" s="588" t="s">
        <v>726</v>
      </c>
      <c r="B80" s="589" t="s">
        <v>727</v>
      </c>
      <c r="C80" s="590" t="s">
        <v>589</v>
      </c>
      <c r="D80" s="586" t="s">
        <v>489</v>
      </c>
      <c r="E80" s="586" t="s">
        <v>489</v>
      </c>
      <c r="F80" s="586" t="s">
        <v>489</v>
      </c>
    </row>
    <row r="81" spans="1:6" ht="31.5" x14ac:dyDescent="0.25">
      <c r="A81" s="588" t="s">
        <v>728</v>
      </c>
      <c r="B81" s="589" t="s">
        <v>729</v>
      </c>
      <c r="C81" s="590" t="s">
        <v>589</v>
      </c>
      <c r="D81" s="586" t="s">
        <v>489</v>
      </c>
      <c r="E81" s="586" t="s">
        <v>489</v>
      </c>
      <c r="F81" s="586" t="s">
        <v>489</v>
      </c>
    </row>
    <row r="82" spans="1:6" ht="31.5" x14ac:dyDescent="0.25">
      <c r="A82" s="588" t="s">
        <v>183</v>
      </c>
      <c r="B82" s="589" t="s">
        <v>730</v>
      </c>
      <c r="C82" s="590" t="s">
        <v>589</v>
      </c>
      <c r="D82" s="586" t="s">
        <v>489</v>
      </c>
      <c r="E82" s="586" t="s">
        <v>489</v>
      </c>
      <c r="F82" s="586" t="s">
        <v>489</v>
      </c>
    </row>
    <row r="83" spans="1:6" ht="63" x14ac:dyDescent="0.25">
      <c r="A83" s="1027" t="s">
        <v>183</v>
      </c>
      <c r="B83" s="1035" t="s">
        <v>1181</v>
      </c>
      <c r="C83" s="1028" t="s">
        <v>1178</v>
      </c>
      <c r="D83" s="611" t="s">
        <v>489</v>
      </c>
      <c r="E83" s="611" t="s">
        <v>489</v>
      </c>
      <c r="F83" s="611" t="s">
        <v>489</v>
      </c>
    </row>
    <row r="84" spans="1:6" ht="78.75" x14ac:dyDescent="0.25">
      <c r="A84" s="1032"/>
      <c r="B84" s="56" t="s">
        <v>1182</v>
      </c>
      <c r="C84" s="1033" t="s">
        <v>1179</v>
      </c>
      <c r="D84" s="586" t="s">
        <v>489</v>
      </c>
      <c r="E84" s="586" t="s">
        <v>489</v>
      </c>
      <c r="F84" s="586" t="s">
        <v>489</v>
      </c>
    </row>
    <row r="85" spans="1:6" ht="78.75" x14ac:dyDescent="0.25">
      <c r="A85" s="1032"/>
      <c r="B85" s="56" t="s">
        <v>1183</v>
      </c>
      <c r="C85" s="1033" t="s">
        <v>1179</v>
      </c>
      <c r="D85" s="586" t="s">
        <v>489</v>
      </c>
      <c r="E85" s="586" t="s">
        <v>489</v>
      </c>
      <c r="F85" s="586" t="s">
        <v>489</v>
      </c>
    </row>
    <row r="86" spans="1:6" ht="31.5" x14ac:dyDescent="0.25">
      <c r="A86" s="588" t="s">
        <v>181</v>
      </c>
      <c r="B86" s="589" t="s">
        <v>731</v>
      </c>
      <c r="C86" s="590" t="s">
        <v>589</v>
      </c>
      <c r="D86" s="586" t="s">
        <v>489</v>
      </c>
      <c r="E86" s="586" t="s">
        <v>489</v>
      </c>
      <c r="F86" s="586" t="s">
        <v>489</v>
      </c>
    </row>
    <row r="87" spans="1:6" x14ac:dyDescent="0.25">
      <c r="A87" s="588" t="s">
        <v>732</v>
      </c>
      <c r="B87" s="589" t="s">
        <v>733</v>
      </c>
      <c r="C87" s="590" t="s">
        <v>589</v>
      </c>
      <c r="D87" s="586" t="s">
        <v>489</v>
      </c>
      <c r="E87" s="586" t="s">
        <v>489</v>
      </c>
      <c r="F87" s="586" t="s">
        <v>489</v>
      </c>
    </row>
    <row r="90" spans="1:6" ht="32.25" customHeight="1" x14ac:dyDescent="0.25"/>
    <row r="93" spans="1:6" x14ac:dyDescent="0.25">
      <c r="A93" s="625"/>
      <c r="B93" s="625"/>
      <c r="C93" s="625"/>
      <c r="D93" s="626"/>
      <c r="E93" s="626"/>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56"/>
  <sheetViews>
    <sheetView view="pageBreakPreview" topLeftCell="A46" zoomScale="115" zoomScaleNormal="100" zoomScaleSheetLayoutView="115" workbookViewId="0">
      <selection activeCell="A16" sqref="A16:J16"/>
    </sheetView>
  </sheetViews>
  <sheetFormatPr defaultRowHeight="15" x14ac:dyDescent="0.25"/>
  <cols>
    <col min="1" max="1" width="6" style="646" bestFit="1" customWidth="1"/>
    <col min="2" max="2" width="63" style="646" customWidth="1"/>
    <col min="3" max="3" width="18.28515625" style="646" customWidth="1"/>
    <col min="4" max="4" width="15.7109375" style="646" customWidth="1"/>
    <col min="5" max="5" width="17.42578125" style="646" customWidth="1"/>
    <col min="6" max="6" width="17.5703125" style="646" customWidth="1"/>
    <col min="7" max="7" width="19.42578125" style="646" customWidth="1"/>
    <col min="8" max="8" width="25.42578125" style="646" customWidth="1"/>
    <col min="9" max="9" width="13.5703125" style="646" customWidth="1"/>
    <col min="10" max="10" width="25.42578125" style="646" customWidth="1"/>
    <col min="11" max="16384" width="9.140625" style="646"/>
  </cols>
  <sheetData>
    <row r="1" spans="1:22" s="643" customFormat="1" ht="15.75" x14ac:dyDescent="0.25">
      <c r="A1" s="1117" t="s">
        <v>1176</v>
      </c>
      <c r="B1" s="1117"/>
      <c r="C1" s="1117"/>
      <c r="D1" s="1117"/>
      <c r="E1" s="1117"/>
      <c r="F1" s="1117"/>
      <c r="G1" s="1117"/>
      <c r="H1" s="1117"/>
      <c r="I1" s="1117"/>
      <c r="J1" s="1117"/>
    </row>
    <row r="2" spans="1:22" s="643" customFormat="1" ht="18.75" x14ac:dyDescent="0.3">
      <c r="A2" s="644"/>
      <c r="F2" s="456"/>
      <c r="G2" s="456"/>
      <c r="H2" s="15"/>
    </row>
    <row r="3" spans="1:22" s="643" customFormat="1" ht="18.75" x14ac:dyDescent="0.25">
      <c r="A3" s="1121" t="s">
        <v>11</v>
      </c>
      <c r="B3" s="1121"/>
      <c r="C3" s="1121"/>
      <c r="D3" s="1121"/>
      <c r="E3" s="1121"/>
      <c r="F3" s="1121"/>
      <c r="G3" s="1121"/>
      <c r="H3" s="1121"/>
      <c r="I3" s="1121"/>
      <c r="J3" s="1121"/>
      <c r="K3" s="207"/>
      <c r="L3" s="207"/>
      <c r="M3" s="207"/>
      <c r="N3" s="207"/>
      <c r="O3" s="207"/>
      <c r="P3" s="207"/>
      <c r="Q3" s="207"/>
      <c r="R3" s="207"/>
      <c r="S3" s="207"/>
      <c r="T3" s="207"/>
      <c r="U3" s="207"/>
      <c r="V3" s="207"/>
    </row>
    <row r="4" spans="1:22" s="643" customFormat="1" ht="18.75" x14ac:dyDescent="0.25">
      <c r="A4" s="565"/>
      <c r="B4" s="565"/>
      <c r="C4" s="565"/>
      <c r="D4" s="565"/>
      <c r="E4" s="565"/>
      <c r="F4" s="565"/>
      <c r="G4" s="565"/>
      <c r="H4" s="565"/>
      <c r="I4" s="207"/>
      <c r="J4" s="207"/>
      <c r="K4" s="207"/>
      <c r="L4" s="207"/>
      <c r="M4" s="207"/>
      <c r="N4" s="207"/>
      <c r="O4" s="207"/>
      <c r="P4" s="207"/>
      <c r="Q4" s="207"/>
      <c r="R4" s="207"/>
      <c r="S4" s="207"/>
      <c r="T4" s="207"/>
      <c r="U4" s="207"/>
      <c r="V4" s="207"/>
    </row>
    <row r="5" spans="1:22" s="643" customFormat="1" ht="18.75" x14ac:dyDescent="0.25">
      <c r="A5" s="1122" t="s">
        <v>485</v>
      </c>
      <c r="B5" s="1122"/>
      <c r="C5" s="1122"/>
      <c r="D5" s="1122"/>
      <c r="E5" s="1122"/>
      <c r="F5" s="1122"/>
      <c r="G5" s="1122"/>
      <c r="H5" s="1122"/>
      <c r="I5" s="1122"/>
      <c r="J5" s="1122"/>
      <c r="K5" s="207"/>
      <c r="L5" s="207"/>
      <c r="M5" s="207"/>
      <c r="N5" s="207"/>
      <c r="O5" s="207"/>
      <c r="P5" s="207"/>
      <c r="Q5" s="207"/>
      <c r="R5" s="207"/>
      <c r="S5" s="207"/>
      <c r="T5" s="207"/>
      <c r="U5" s="207"/>
      <c r="V5" s="207"/>
    </row>
    <row r="6" spans="1:22" s="643" customFormat="1" ht="18.75" x14ac:dyDescent="0.25">
      <c r="A6" s="1118" t="s">
        <v>10</v>
      </c>
      <c r="B6" s="1118"/>
      <c r="C6" s="1118"/>
      <c r="D6" s="1118"/>
      <c r="E6" s="1118"/>
      <c r="F6" s="1118"/>
      <c r="G6" s="1118"/>
      <c r="H6" s="1118"/>
      <c r="I6" s="1118"/>
      <c r="J6" s="1118"/>
      <c r="K6" s="207"/>
      <c r="L6" s="207"/>
      <c r="M6" s="207"/>
      <c r="N6" s="207"/>
      <c r="O6" s="207"/>
      <c r="P6" s="207"/>
      <c r="Q6" s="207"/>
      <c r="R6" s="207"/>
      <c r="S6" s="207"/>
      <c r="T6" s="207"/>
      <c r="U6" s="207"/>
      <c r="V6" s="207"/>
    </row>
    <row r="7" spans="1:22" s="643" customFormat="1" ht="18.75" x14ac:dyDescent="0.25">
      <c r="A7" s="565"/>
      <c r="B7" s="565"/>
      <c r="C7" s="565"/>
      <c r="D7" s="565"/>
      <c r="E7" s="565"/>
      <c r="F7" s="565"/>
      <c r="G7" s="565"/>
      <c r="H7" s="565"/>
      <c r="I7" s="207"/>
      <c r="J7" s="207"/>
      <c r="K7" s="207"/>
      <c r="L7" s="207"/>
      <c r="M7" s="207"/>
      <c r="N7" s="207"/>
      <c r="O7" s="207"/>
      <c r="P7" s="207"/>
      <c r="Q7" s="207"/>
      <c r="R7" s="207"/>
      <c r="S7" s="207"/>
      <c r="T7" s="207"/>
      <c r="U7" s="207"/>
      <c r="V7" s="207"/>
    </row>
    <row r="8" spans="1:22" s="643" customFormat="1" ht="18.75" x14ac:dyDescent="0.25">
      <c r="A8" s="1124" t="str">
        <f>'1. Общая информация'!A9:C9</f>
        <v>К_ИНФ07979</v>
      </c>
      <c r="B8" s="1124"/>
      <c r="C8" s="1124"/>
      <c r="D8" s="1124"/>
      <c r="E8" s="1124"/>
      <c r="F8" s="1124"/>
      <c r="G8" s="1124"/>
      <c r="H8" s="1124"/>
      <c r="I8" s="1124"/>
      <c r="J8" s="1124"/>
      <c r="K8" s="207"/>
      <c r="L8" s="207"/>
      <c r="M8" s="207"/>
      <c r="N8" s="207"/>
      <c r="O8" s="207"/>
      <c r="P8" s="207"/>
      <c r="Q8" s="207"/>
      <c r="R8" s="207"/>
      <c r="S8" s="207"/>
      <c r="T8" s="207"/>
      <c r="U8" s="207"/>
      <c r="V8" s="207"/>
    </row>
    <row r="9" spans="1:22" s="643" customFormat="1" ht="18.75" x14ac:dyDescent="0.25">
      <c r="A9" s="1189" t="s">
        <v>9</v>
      </c>
      <c r="B9" s="1189"/>
      <c r="C9" s="1189"/>
      <c r="D9" s="1189"/>
      <c r="E9" s="1189"/>
      <c r="F9" s="1189"/>
      <c r="G9" s="1189"/>
      <c r="H9" s="1189"/>
      <c r="I9" s="1189"/>
      <c r="J9" s="1189"/>
      <c r="K9" s="207"/>
      <c r="L9" s="207"/>
      <c r="M9" s="207"/>
      <c r="N9" s="207"/>
      <c r="O9" s="207"/>
      <c r="P9" s="207"/>
      <c r="Q9" s="207"/>
      <c r="R9" s="207"/>
      <c r="S9" s="207"/>
      <c r="T9" s="207"/>
      <c r="U9" s="207"/>
      <c r="V9" s="207"/>
    </row>
    <row r="10" spans="1:22" s="645" customFormat="1" ht="15.75" customHeight="1" x14ac:dyDescent="0.25">
      <c r="A10" s="566"/>
      <c r="B10" s="566"/>
      <c r="C10" s="566"/>
      <c r="D10" s="566"/>
      <c r="E10" s="566"/>
      <c r="F10" s="566"/>
      <c r="G10" s="566"/>
      <c r="H10" s="566"/>
      <c r="I10" s="566"/>
      <c r="J10" s="566"/>
      <c r="K10" s="566"/>
      <c r="L10" s="566"/>
      <c r="M10" s="566"/>
      <c r="N10" s="566"/>
      <c r="O10" s="566"/>
      <c r="P10" s="566"/>
      <c r="Q10" s="566"/>
      <c r="R10" s="566"/>
      <c r="S10" s="566"/>
      <c r="T10" s="566"/>
      <c r="U10" s="566"/>
      <c r="V10" s="566"/>
    </row>
    <row r="11" spans="1:22" s="3" customFormat="1" ht="49.5" customHeight="1" x14ac:dyDescent="0.2">
      <c r="A11" s="1188" t="str">
        <f>'1. Общая информация'!A12:C12</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B11" s="1188"/>
      <c r="C11" s="1188"/>
      <c r="D11" s="1188"/>
      <c r="E11" s="1188"/>
      <c r="F11" s="1188"/>
      <c r="G11" s="1188"/>
      <c r="H11" s="1188"/>
      <c r="I11" s="1188"/>
      <c r="J11" s="1188"/>
      <c r="K11" s="208"/>
      <c r="L11" s="208"/>
      <c r="M11" s="208"/>
      <c r="N11" s="208"/>
      <c r="O11" s="208"/>
      <c r="P11" s="208"/>
      <c r="Q11" s="208"/>
      <c r="R11" s="208"/>
      <c r="S11" s="208"/>
      <c r="T11" s="208"/>
      <c r="U11" s="208"/>
      <c r="V11" s="208"/>
    </row>
    <row r="12" spans="1:22" s="3" customFormat="1" ht="15" customHeight="1" x14ac:dyDescent="0.2">
      <c r="A12" s="1118" t="s">
        <v>7</v>
      </c>
      <c r="B12" s="1118"/>
      <c r="C12" s="1118"/>
      <c r="D12" s="1118"/>
      <c r="E12" s="1118"/>
      <c r="F12" s="1118"/>
      <c r="G12" s="1118"/>
      <c r="H12" s="1118"/>
      <c r="I12" s="1118"/>
      <c r="J12" s="1118"/>
      <c r="K12" s="209"/>
      <c r="L12" s="209"/>
      <c r="M12" s="209"/>
      <c r="N12" s="209"/>
      <c r="O12" s="209"/>
      <c r="P12" s="209"/>
      <c r="Q12" s="209"/>
      <c r="R12" s="209"/>
      <c r="S12" s="209"/>
      <c r="T12" s="209"/>
      <c r="U12" s="209"/>
      <c r="V12" s="209"/>
    </row>
    <row r="16" spans="1:22" ht="24.75" customHeight="1" x14ac:dyDescent="0.25">
      <c r="A16" s="1187" t="s">
        <v>1070</v>
      </c>
      <c r="B16" s="1187"/>
      <c r="C16" s="1187"/>
      <c r="D16" s="1187"/>
      <c r="E16" s="1187"/>
      <c r="F16" s="1187"/>
      <c r="G16" s="1187"/>
      <c r="H16" s="1187"/>
      <c r="I16" s="1187"/>
      <c r="J16" s="1187"/>
    </row>
    <row r="19" spans="1:10" ht="25.5" customHeight="1" x14ac:dyDescent="0.25">
      <c r="A19" s="1190" t="s">
        <v>891</v>
      </c>
      <c r="B19" s="1190" t="s">
        <v>892</v>
      </c>
      <c r="C19" s="1194" t="s">
        <v>389</v>
      </c>
      <c r="D19" s="1195"/>
      <c r="E19" s="1195"/>
      <c r="F19" s="1196"/>
      <c r="G19" s="1190" t="s">
        <v>937</v>
      </c>
      <c r="H19" s="1190" t="s">
        <v>938</v>
      </c>
      <c r="I19" s="1190" t="s">
        <v>233</v>
      </c>
      <c r="J19" s="1190" t="s">
        <v>390</v>
      </c>
    </row>
    <row r="20" spans="1:10" ht="55.5" customHeight="1" x14ac:dyDescent="0.25">
      <c r="A20" s="1191"/>
      <c r="B20" s="1191"/>
      <c r="C20" s="1193" t="s">
        <v>893</v>
      </c>
      <c r="D20" s="1193"/>
      <c r="E20" s="1193" t="s">
        <v>894</v>
      </c>
      <c r="F20" s="1193"/>
      <c r="G20" s="1191"/>
      <c r="H20" s="1191"/>
      <c r="I20" s="1191"/>
      <c r="J20" s="1191"/>
    </row>
    <row r="21" spans="1:10" ht="47.25" x14ac:dyDescent="0.25">
      <c r="A21" s="1192"/>
      <c r="B21" s="1192"/>
      <c r="C21" s="647" t="s">
        <v>895</v>
      </c>
      <c r="D21" s="647" t="s">
        <v>896</v>
      </c>
      <c r="E21" s="647" t="s">
        <v>895</v>
      </c>
      <c r="F21" s="647" t="s">
        <v>896</v>
      </c>
      <c r="G21" s="1192"/>
      <c r="H21" s="1192"/>
      <c r="I21" s="1192"/>
      <c r="J21" s="1192"/>
    </row>
    <row r="22" spans="1:10" ht="15.75" x14ac:dyDescent="0.25">
      <c r="A22" s="647">
        <v>1</v>
      </c>
      <c r="B22" s="647">
        <v>3</v>
      </c>
      <c r="C22" s="647">
        <v>4</v>
      </c>
      <c r="D22" s="647">
        <v>5</v>
      </c>
      <c r="E22" s="647">
        <v>6</v>
      </c>
      <c r="F22" s="647">
        <v>7</v>
      </c>
      <c r="G22" s="647">
        <v>8</v>
      </c>
      <c r="H22" s="647">
        <v>9</v>
      </c>
      <c r="I22" s="647">
        <v>10</v>
      </c>
      <c r="J22" s="647">
        <v>11</v>
      </c>
    </row>
    <row r="23" spans="1:10" ht="15.75" x14ac:dyDescent="0.25">
      <c r="A23" s="648">
        <v>1</v>
      </c>
      <c r="B23" s="648" t="s">
        <v>230</v>
      </c>
      <c r="C23" s="1013" t="s">
        <v>489</v>
      </c>
      <c r="D23" s="1013" t="s">
        <v>489</v>
      </c>
      <c r="E23" s="647" t="s">
        <v>489</v>
      </c>
      <c r="F23" s="647" t="s">
        <v>489</v>
      </c>
      <c r="G23" s="647" t="s">
        <v>489</v>
      </c>
      <c r="H23" s="647" t="s">
        <v>489</v>
      </c>
      <c r="I23" s="647" t="s">
        <v>489</v>
      </c>
      <c r="J23" s="647" t="s">
        <v>489</v>
      </c>
    </row>
    <row r="24" spans="1:10" ht="31.5" x14ac:dyDescent="0.25">
      <c r="A24" s="649" t="s">
        <v>188</v>
      </c>
      <c r="B24" s="648" t="s">
        <v>897</v>
      </c>
      <c r="C24" s="1013" t="s">
        <v>489</v>
      </c>
      <c r="D24" s="1013" t="s">
        <v>489</v>
      </c>
      <c r="E24" s="647" t="s">
        <v>489</v>
      </c>
      <c r="F24" s="647" t="s">
        <v>489</v>
      </c>
      <c r="G24" s="647" t="s">
        <v>489</v>
      </c>
      <c r="H24" s="647" t="s">
        <v>489</v>
      </c>
      <c r="I24" s="647" t="s">
        <v>489</v>
      </c>
      <c r="J24" s="647" t="s">
        <v>489</v>
      </c>
    </row>
    <row r="25" spans="1:10" ht="31.5" x14ac:dyDescent="0.25">
      <c r="A25" s="649" t="s">
        <v>186</v>
      </c>
      <c r="B25" s="648" t="s">
        <v>898</v>
      </c>
      <c r="C25" s="1013" t="s">
        <v>489</v>
      </c>
      <c r="D25" s="1013" t="s">
        <v>489</v>
      </c>
      <c r="E25" s="647" t="s">
        <v>489</v>
      </c>
      <c r="F25" s="647" t="s">
        <v>489</v>
      </c>
      <c r="G25" s="647" t="s">
        <v>489</v>
      </c>
      <c r="H25" s="647" t="s">
        <v>489</v>
      </c>
      <c r="I25" s="647" t="s">
        <v>489</v>
      </c>
      <c r="J25" s="647" t="s">
        <v>489</v>
      </c>
    </row>
    <row r="26" spans="1:10" ht="31.5" x14ac:dyDescent="0.25">
      <c r="A26" s="649" t="s">
        <v>184</v>
      </c>
      <c r="B26" s="648" t="s">
        <v>899</v>
      </c>
      <c r="C26" s="1013" t="s">
        <v>489</v>
      </c>
      <c r="D26" s="1013" t="s">
        <v>489</v>
      </c>
      <c r="E26" s="647" t="s">
        <v>489</v>
      </c>
      <c r="F26" s="647" t="s">
        <v>489</v>
      </c>
      <c r="G26" s="647" t="s">
        <v>489</v>
      </c>
      <c r="H26" s="647" t="s">
        <v>489</v>
      </c>
      <c r="I26" s="647" t="s">
        <v>489</v>
      </c>
      <c r="J26" s="647" t="s">
        <v>489</v>
      </c>
    </row>
    <row r="27" spans="1:10" ht="15.75" x14ac:dyDescent="0.25">
      <c r="A27" s="649" t="s">
        <v>183</v>
      </c>
      <c r="B27" s="648" t="s">
        <v>900</v>
      </c>
      <c r="C27" s="1013" t="s">
        <v>489</v>
      </c>
      <c r="D27" s="1013" t="s">
        <v>489</v>
      </c>
      <c r="E27" s="647" t="s">
        <v>489</v>
      </c>
      <c r="F27" s="647" t="s">
        <v>489</v>
      </c>
      <c r="G27" s="647" t="s">
        <v>489</v>
      </c>
      <c r="H27" s="647" t="s">
        <v>489</v>
      </c>
      <c r="I27" s="647" t="s">
        <v>489</v>
      </c>
      <c r="J27" s="647" t="s">
        <v>489</v>
      </c>
    </row>
    <row r="28" spans="1:10" ht="31.5" x14ac:dyDescent="0.25">
      <c r="A28" s="649" t="s">
        <v>181</v>
      </c>
      <c r="B28" s="648" t="s">
        <v>901</v>
      </c>
      <c r="C28" s="1013" t="s">
        <v>489</v>
      </c>
      <c r="D28" s="1013" t="s">
        <v>489</v>
      </c>
      <c r="E28" s="647" t="s">
        <v>489</v>
      </c>
      <c r="F28" s="647" t="s">
        <v>489</v>
      </c>
      <c r="G28" s="647" t="s">
        <v>489</v>
      </c>
      <c r="H28" s="647" t="s">
        <v>489</v>
      </c>
      <c r="I28" s="647" t="s">
        <v>489</v>
      </c>
      <c r="J28" s="647" t="s">
        <v>489</v>
      </c>
    </row>
    <row r="29" spans="1:10" ht="31.5" x14ac:dyDescent="0.25">
      <c r="A29" s="649" t="s">
        <v>732</v>
      </c>
      <c r="B29" s="648" t="s">
        <v>902</v>
      </c>
      <c r="C29" s="1013" t="s">
        <v>489</v>
      </c>
      <c r="D29" s="1013" t="s">
        <v>489</v>
      </c>
      <c r="E29" s="647" t="s">
        <v>489</v>
      </c>
      <c r="F29" s="647" t="s">
        <v>489</v>
      </c>
      <c r="G29" s="647" t="s">
        <v>489</v>
      </c>
      <c r="H29" s="647" t="s">
        <v>489</v>
      </c>
      <c r="I29" s="647" t="s">
        <v>489</v>
      </c>
      <c r="J29" s="647" t="s">
        <v>489</v>
      </c>
    </row>
    <row r="30" spans="1:10" ht="31.5" x14ac:dyDescent="0.25">
      <c r="A30" s="649" t="s">
        <v>928</v>
      </c>
      <c r="B30" s="648" t="s">
        <v>903</v>
      </c>
      <c r="C30" s="1013" t="s">
        <v>489</v>
      </c>
      <c r="D30" s="1013" t="s">
        <v>489</v>
      </c>
      <c r="E30" s="647" t="s">
        <v>489</v>
      </c>
      <c r="F30" s="647" t="s">
        <v>489</v>
      </c>
      <c r="G30" s="647" t="s">
        <v>489</v>
      </c>
      <c r="H30" s="647" t="s">
        <v>489</v>
      </c>
      <c r="I30" s="647" t="s">
        <v>489</v>
      </c>
      <c r="J30" s="647" t="s">
        <v>489</v>
      </c>
    </row>
    <row r="31" spans="1:10" ht="15.75" x14ac:dyDescent="0.25">
      <c r="A31" s="649" t="s">
        <v>929</v>
      </c>
      <c r="B31" s="648" t="s">
        <v>904</v>
      </c>
      <c r="C31" s="1013" t="s">
        <v>489</v>
      </c>
      <c r="D31" s="1013" t="s">
        <v>489</v>
      </c>
      <c r="E31" s="647" t="s">
        <v>489</v>
      </c>
      <c r="F31" s="647" t="s">
        <v>489</v>
      </c>
      <c r="G31" s="647" t="s">
        <v>489</v>
      </c>
      <c r="H31" s="647" t="s">
        <v>489</v>
      </c>
      <c r="I31" s="647" t="s">
        <v>489</v>
      </c>
      <c r="J31" s="647" t="s">
        <v>489</v>
      </c>
    </row>
    <row r="32" spans="1:10" ht="31.5" x14ac:dyDescent="0.25">
      <c r="A32" s="649" t="s">
        <v>930</v>
      </c>
      <c r="B32" s="648" t="s">
        <v>905</v>
      </c>
      <c r="C32" s="1013" t="s">
        <v>489</v>
      </c>
      <c r="D32" s="1013" t="s">
        <v>489</v>
      </c>
      <c r="E32" s="647" t="s">
        <v>489</v>
      </c>
      <c r="F32" s="647" t="s">
        <v>489</v>
      </c>
      <c r="G32" s="647" t="s">
        <v>489</v>
      </c>
      <c r="H32" s="647" t="s">
        <v>489</v>
      </c>
      <c r="I32" s="647" t="s">
        <v>489</v>
      </c>
      <c r="J32" s="647" t="s">
        <v>489</v>
      </c>
    </row>
    <row r="33" spans="1:10" ht="47.25" x14ac:dyDescent="0.25">
      <c r="A33" s="649" t="s">
        <v>931</v>
      </c>
      <c r="B33" s="648" t="s">
        <v>906</v>
      </c>
      <c r="C33" s="1013" t="s">
        <v>489</v>
      </c>
      <c r="D33" s="1013" t="s">
        <v>489</v>
      </c>
      <c r="E33" s="647" t="s">
        <v>489</v>
      </c>
      <c r="F33" s="647" t="s">
        <v>489</v>
      </c>
      <c r="G33" s="647" t="s">
        <v>489</v>
      </c>
      <c r="H33" s="647" t="s">
        <v>489</v>
      </c>
      <c r="I33" s="647" t="s">
        <v>489</v>
      </c>
      <c r="J33" s="647" t="s">
        <v>489</v>
      </c>
    </row>
    <row r="34" spans="1:10" ht="31.5" x14ac:dyDescent="0.25">
      <c r="A34" s="649" t="s">
        <v>932</v>
      </c>
      <c r="B34" s="648" t="s">
        <v>907</v>
      </c>
      <c r="C34" s="1013" t="s">
        <v>489</v>
      </c>
      <c r="D34" s="1013" t="s">
        <v>489</v>
      </c>
      <c r="E34" s="647" t="s">
        <v>489</v>
      </c>
      <c r="F34" s="647" t="s">
        <v>489</v>
      </c>
      <c r="G34" s="647" t="s">
        <v>489</v>
      </c>
      <c r="H34" s="647" t="s">
        <v>489</v>
      </c>
      <c r="I34" s="647" t="s">
        <v>489</v>
      </c>
      <c r="J34" s="647" t="s">
        <v>489</v>
      </c>
    </row>
    <row r="35" spans="1:10" ht="63" x14ac:dyDescent="0.25">
      <c r="A35" s="649" t="s">
        <v>933</v>
      </c>
      <c r="B35" s="648" t="s">
        <v>908</v>
      </c>
      <c r="C35" s="1013" t="s">
        <v>489</v>
      </c>
      <c r="D35" s="1013" t="s">
        <v>489</v>
      </c>
      <c r="E35" s="647" t="s">
        <v>489</v>
      </c>
      <c r="F35" s="647" t="s">
        <v>489</v>
      </c>
      <c r="G35" s="647" t="s">
        <v>489</v>
      </c>
      <c r="H35" s="647" t="s">
        <v>489</v>
      </c>
      <c r="I35" s="647" t="s">
        <v>489</v>
      </c>
      <c r="J35" s="647" t="s">
        <v>489</v>
      </c>
    </row>
    <row r="36" spans="1:10" ht="15.75" x14ac:dyDescent="0.25">
      <c r="A36" s="649" t="s">
        <v>934</v>
      </c>
      <c r="B36" s="648" t="s">
        <v>909</v>
      </c>
      <c r="C36" s="1013" t="s">
        <v>489</v>
      </c>
      <c r="D36" s="1013" t="s">
        <v>489</v>
      </c>
      <c r="E36" s="647" t="s">
        <v>489</v>
      </c>
      <c r="F36" s="647" t="s">
        <v>489</v>
      </c>
      <c r="G36" s="647" t="s">
        <v>489</v>
      </c>
      <c r="H36" s="647" t="s">
        <v>489</v>
      </c>
      <c r="I36" s="647" t="s">
        <v>489</v>
      </c>
      <c r="J36" s="647" t="s">
        <v>489</v>
      </c>
    </row>
    <row r="37" spans="1:10" ht="15.75" x14ac:dyDescent="0.25">
      <c r="A37" s="649" t="s">
        <v>935</v>
      </c>
      <c r="B37" s="648" t="s">
        <v>910</v>
      </c>
      <c r="C37" s="1013" t="s">
        <v>489</v>
      </c>
      <c r="D37" s="1013" t="s">
        <v>489</v>
      </c>
      <c r="E37" s="647" t="s">
        <v>489</v>
      </c>
      <c r="F37" s="647" t="s">
        <v>489</v>
      </c>
      <c r="G37" s="647" t="s">
        <v>489</v>
      </c>
      <c r="H37" s="647" t="s">
        <v>489</v>
      </c>
      <c r="I37" s="647" t="s">
        <v>489</v>
      </c>
      <c r="J37" s="647" t="s">
        <v>489</v>
      </c>
    </row>
    <row r="38" spans="1:10" ht="15.75" x14ac:dyDescent="0.25">
      <c r="A38" s="649" t="s">
        <v>936</v>
      </c>
      <c r="B38" s="648" t="s">
        <v>911</v>
      </c>
      <c r="C38" s="1013" t="s">
        <v>489</v>
      </c>
      <c r="D38" s="1013" t="s">
        <v>489</v>
      </c>
      <c r="E38" s="647" t="s">
        <v>489</v>
      </c>
      <c r="F38" s="647" t="s">
        <v>489</v>
      </c>
      <c r="G38" s="647" t="s">
        <v>489</v>
      </c>
      <c r="H38" s="647" t="s">
        <v>489</v>
      </c>
      <c r="I38" s="647" t="s">
        <v>489</v>
      </c>
      <c r="J38" s="647" t="s">
        <v>489</v>
      </c>
    </row>
    <row r="39" spans="1:10" ht="15.75" x14ac:dyDescent="0.25">
      <c r="A39" s="648">
        <v>2</v>
      </c>
      <c r="B39" s="648" t="s">
        <v>221</v>
      </c>
      <c r="C39" s="650">
        <v>44409</v>
      </c>
      <c r="D39" s="1013" t="s">
        <v>1071</v>
      </c>
      <c r="E39" s="647" t="s">
        <v>489</v>
      </c>
      <c r="F39" s="647" t="s">
        <v>489</v>
      </c>
      <c r="G39" s="647" t="s">
        <v>489</v>
      </c>
      <c r="H39" s="647" t="s">
        <v>489</v>
      </c>
      <c r="I39" s="647" t="s">
        <v>489</v>
      </c>
      <c r="J39" s="647" t="s">
        <v>489</v>
      </c>
    </row>
    <row r="40" spans="1:10" ht="47.25" x14ac:dyDescent="0.25">
      <c r="A40" s="649" t="s">
        <v>178</v>
      </c>
      <c r="B40" s="648" t="s">
        <v>912</v>
      </c>
      <c r="C40" s="650">
        <v>44409</v>
      </c>
      <c r="D40" s="1013" t="s">
        <v>1071</v>
      </c>
      <c r="E40" s="647" t="s">
        <v>489</v>
      </c>
      <c r="F40" s="647" t="s">
        <v>489</v>
      </c>
      <c r="G40" s="647" t="s">
        <v>489</v>
      </c>
      <c r="H40" s="647" t="s">
        <v>489</v>
      </c>
      <c r="I40" s="647" t="s">
        <v>489</v>
      </c>
      <c r="J40" s="647" t="s">
        <v>489</v>
      </c>
    </row>
    <row r="41" spans="1:10" ht="15.75" x14ac:dyDescent="0.25">
      <c r="A41" s="649" t="s">
        <v>176</v>
      </c>
      <c r="B41" s="648" t="s">
        <v>913</v>
      </c>
      <c r="C41" s="650" t="s">
        <v>489</v>
      </c>
      <c r="D41" s="650" t="s">
        <v>489</v>
      </c>
      <c r="E41" s="647" t="s">
        <v>489</v>
      </c>
      <c r="F41" s="647" t="s">
        <v>489</v>
      </c>
      <c r="G41" s="647" t="s">
        <v>489</v>
      </c>
      <c r="H41" s="647" t="s">
        <v>489</v>
      </c>
      <c r="I41" s="647" t="s">
        <v>489</v>
      </c>
      <c r="J41" s="647" t="s">
        <v>489</v>
      </c>
    </row>
    <row r="42" spans="1:10" ht="18.75" customHeight="1" x14ac:dyDescent="0.25">
      <c r="A42" s="648">
        <v>3</v>
      </c>
      <c r="B42" s="648" t="s">
        <v>914</v>
      </c>
      <c r="C42" s="650" t="s">
        <v>489</v>
      </c>
      <c r="D42" s="650" t="s">
        <v>489</v>
      </c>
      <c r="E42" s="647" t="s">
        <v>489</v>
      </c>
      <c r="F42" s="647" t="s">
        <v>489</v>
      </c>
      <c r="G42" s="647" t="s">
        <v>489</v>
      </c>
      <c r="H42" s="647" t="s">
        <v>489</v>
      </c>
      <c r="I42" s="647" t="s">
        <v>489</v>
      </c>
      <c r="J42" s="647" t="s">
        <v>489</v>
      </c>
    </row>
    <row r="43" spans="1:10" ht="31.5" x14ac:dyDescent="0.25">
      <c r="A43" s="649" t="s">
        <v>169</v>
      </c>
      <c r="B43" s="648" t="s">
        <v>915</v>
      </c>
      <c r="C43" s="650" t="s">
        <v>489</v>
      </c>
      <c r="D43" s="650" t="s">
        <v>489</v>
      </c>
      <c r="E43" s="647" t="s">
        <v>489</v>
      </c>
      <c r="F43" s="647" t="s">
        <v>489</v>
      </c>
      <c r="G43" s="647" t="s">
        <v>489</v>
      </c>
      <c r="H43" s="647" t="s">
        <v>489</v>
      </c>
      <c r="I43" s="647" t="s">
        <v>489</v>
      </c>
      <c r="J43" s="647" t="s">
        <v>489</v>
      </c>
    </row>
    <row r="44" spans="1:10" ht="15.75" x14ac:dyDescent="0.25">
      <c r="A44" s="649" t="s">
        <v>167</v>
      </c>
      <c r="B44" s="648" t="s">
        <v>916</v>
      </c>
      <c r="C44" s="650" t="s">
        <v>489</v>
      </c>
      <c r="D44" s="650" t="s">
        <v>489</v>
      </c>
      <c r="E44" s="647" t="s">
        <v>489</v>
      </c>
      <c r="F44" s="647" t="s">
        <v>489</v>
      </c>
      <c r="G44" s="647" t="s">
        <v>489</v>
      </c>
      <c r="H44" s="647" t="s">
        <v>489</v>
      </c>
      <c r="I44" s="647" t="s">
        <v>489</v>
      </c>
      <c r="J44" s="647" t="s">
        <v>489</v>
      </c>
    </row>
    <row r="45" spans="1:10" ht="15.75" x14ac:dyDescent="0.25">
      <c r="A45" s="649" t="s">
        <v>166</v>
      </c>
      <c r="B45" s="648" t="s">
        <v>917</v>
      </c>
      <c r="C45" s="650" t="s">
        <v>489</v>
      </c>
      <c r="D45" s="650" t="s">
        <v>489</v>
      </c>
      <c r="E45" s="647" t="s">
        <v>489</v>
      </c>
      <c r="F45" s="647" t="s">
        <v>489</v>
      </c>
      <c r="G45" s="647" t="s">
        <v>489</v>
      </c>
      <c r="H45" s="647" t="s">
        <v>489</v>
      </c>
      <c r="I45" s="647" t="s">
        <v>489</v>
      </c>
      <c r="J45" s="647" t="s">
        <v>489</v>
      </c>
    </row>
    <row r="46" spans="1:10" ht="47.25" x14ac:dyDescent="0.25">
      <c r="A46" s="649" t="s">
        <v>165</v>
      </c>
      <c r="B46" s="648" t="s">
        <v>918</v>
      </c>
      <c r="C46" s="1013" t="s">
        <v>489</v>
      </c>
      <c r="D46" s="1013" t="s">
        <v>489</v>
      </c>
      <c r="E46" s="647" t="s">
        <v>489</v>
      </c>
      <c r="F46" s="647" t="s">
        <v>489</v>
      </c>
      <c r="G46" s="647" t="s">
        <v>489</v>
      </c>
      <c r="H46" s="647" t="s">
        <v>489</v>
      </c>
      <c r="I46" s="647" t="s">
        <v>489</v>
      </c>
      <c r="J46" s="647" t="s">
        <v>489</v>
      </c>
    </row>
    <row r="47" spans="1:10" ht="94.5" x14ac:dyDescent="0.25">
      <c r="A47" s="649" t="s">
        <v>164</v>
      </c>
      <c r="B47" s="648" t="s">
        <v>919</v>
      </c>
      <c r="C47" s="1013" t="s">
        <v>489</v>
      </c>
      <c r="D47" s="1013" t="s">
        <v>489</v>
      </c>
      <c r="E47" s="647" t="s">
        <v>489</v>
      </c>
      <c r="F47" s="647" t="s">
        <v>489</v>
      </c>
      <c r="G47" s="647" t="s">
        <v>489</v>
      </c>
      <c r="H47" s="647" t="s">
        <v>489</v>
      </c>
      <c r="I47" s="647" t="s">
        <v>489</v>
      </c>
      <c r="J47" s="647" t="s">
        <v>489</v>
      </c>
    </row>
    <row r="48" spans="1:10" ht="15.75" x14ac:dyDescent="0.25">
      <c r="A48" s="649" t="s">
        <v>163</v>
      </c>
      <c r="B48" s="648" t="s">
        <v>920</v>
      </c>
      <c r="C48" s="1013" t="s">
        <v>489</v>
      </c>
      <c r="D48" s="1013" t="s">
        <v>489</v>
      </c>
      <c r="E48" s="647" t="s">
        <v>489</v>
      </c>
      <c r="F48" s="647" t="s">
        <v>489</v>
      </c>
      <c r="G48" s="647" t="s">
        <v>489</v>
      </c>
      <c r="H48" s="647" t="s">
        <v>489</v>
      </c>
      <c r="I48" s="647" t="s">
        <v>489</v>
      </c>
      <c r="J48" s="647" t="s">
        <v>489</v>
      </c>
    </row>
    <row r="49" spans="1:10" ht="15.75" x14ac:dyDescent="0.25">
      <c r="A49" s="648">
        <v>4</v>
      </c>
      <c r="B49" s="648" t="s">
        <v>210</v>
      </c>
      <c r="C49" s="650">
        <v>44515</v>
      </c>
      <c r="D49" s="1013" t="s">
        <v>1071</v>
      </c>
      <c r="E49" s="647" t="s">
        <v>489</v>
      </c>
      <c r="F49" s="647" t="s">
        <v>489</v>
      </c>
      <c r="G49" s="647" t="s">
        <v>489</v>
      </c>
      <c r="H49" s="647" t="s">
        <v>489</v>
      </c>
      <c r="I49" s="647" t="s">
        <v>489</v>
      </c>
      <c r="J49" s="647" t="s">
        <v>489</v>
      </c>
    </row>
    <row r="50" spans="1:10" ht="15.75" x14ac:dyDescent="0.25">
      <c r="A50" s="649" t="s">
        <v>160</v>
      </c>
      <c r="B50" s="648" t="s">
        <v>921</v>
      </c>
      <c r="C50" s="650">
        <v>44515</v>
      </c>
      <c r="D50" s="1013" t="s">
        <v>1071</v>
      </c>
      <c r="E50" s="647" t="s">
        <v>489</v>
      </c>
      <c r="F50" s="647" t="s">
        <v>489</v>
      </c>
      <c r="G50" s="647" t="s">
        <v>489</v>
      </c>
      <c r="H50" s="647" t="s">
        <v>489</v>
      </c>
      <c r="I50" s="647" t="s">
        <v>489</v>
      </c>
      <c r="J50" s="647" t="s">
        <v>489</v>
      </c>
    </row>
    <row r="51" spans="1:10" ht="47.25" x14ac:dyDescent="0.25">
      <c r="A51" s="649" t="s">
        <v>158</v>
      </c>
      <c r="B51" s="648" t="s">
        <v>922</v>
      </c>
      <c r="C51" s="650" t="s">
        <v>489</v>
      </c>
      <c r="D51" s="650" t="s">
        <v>489</v>
      </c>
      <c r="E51" s="647" t="s">
        <v>489</v>
      </c>
      <c r="F51" s="647" t="s">
        <v>489</v>
      </c>
      <c r="G51" s="647" t="s">
        <v>489</v>
      </c>
      <c r="H51" s="647" t="s">
        <v>489</v>
      </c>
      <c r="I51" s="647" t="s">
        <v>489</v>
      </c>
      <c r="J51" s="647" t="s">
        <v>489</v>
      </c>
    </row>
    <row r="52" spans="1:10" ht="31.5" x14ac:dyDescent="0.25">
      <c r="A52" s="649" t="s">
        <v>156</v>
      </c>
      <c r="B52" s="648" t="s">
        <v>923</v>
      </c>
      <c r="C52" s="1013" t="s">
        <v>489</v>
      </c>
      <c r="D52" s="1013" t="s">
        <v>489</v>
      </c>
      <c r="E52" s="647" t="s">
        <v>489</v>
      </c>
      <c r="F52" s="647" t="s">
        <v>489</v>
      </c>
      <c r="G52" s="647" t="s">
        <v>489</v>
      </c>
      <c r="H52" s="647" t="s">
        <v>489</v>
      </c>
      <c r="I52" s="647" t="s">
        <v>489</v>
      </c>
      <c r="J52" s="647" t="s">
        <v>489</v>
      </c>
    </row>
    <row r="53" spans="1:10" ht="31.5" x14ac:dyDescent="0.25">
      <c r="A53" s="649" t="s">
        <v>154</v>
      </c>
      <c r="B53" s="648" t="s">
        <v>924</v>
      </c>
      <c r="C53" s="1013" t="s">
        <v>489</v>
      </c>
      <c r="D53" s="1013" t="s">
        <v>489</v>
      </c>
      <c r="E53" s="647" t="s">
        <v>489</v>
      </c>
      <c r="F53" s="647" t="s">
        <v>489</v>
      </c>
      <c r="G53" s="647" t="s">
        <v>489</v>
      </c>
      <c r="H53" s="647" t="s">
        <v>489</v>
      </c>
      <c r="I53" s="647" t="s">
        <v>489</v>
      </c>
      <c r="J53" s="647" t="s">
        <v>489</v>
      </c>
    </row>
    <row r="54" spans="1:10" ht="15.75" x14ac:dyDescent="0.25">
      <c r="A54" s="649" t="s">
        <v>152</v>
      </c>
      <c r="B54" s="648" t="s">
        <v>925</v>
      </c>
      <c r="C54" s="1013" t="s">
        <v>489</v>
      </c>
      <c r="D54" s="1013" t="s">
        <v>489</v>
      </c>
      <c r="E54" s="647" t="s">
        <v>489</v>
      </c>
      <c r="F54" s="647" t="s">
        <v>489</v>
      </c>
      <c r="G54" s="647" t="s">
        <v>489</v>
      </c>
      <c r="H54" s="647" t="s">
        <v>489</v>
      </c>
      <c r="I54" s="647" t="s">
        <v>489</v>
      </c>
      <c r="J54" s="647" t="s">
        <v>489</v>
      </c>
    </row>
    <row r="55" spans="1:10" ht="15.75" x14ac:dyDescent="0.25">
      <c r="A55" s="649" t="s">
        <v>150</v>
      </c>
      <c r="B55" s="648" t="s">
        <v>926</v>
      </c>
      <c r="C55" s="650">
        <v>44515</v>
      </c>
      <c r="D55" s="1013" t="s">
        <v>1071</v>
      </c>
      <c r="E55" s="647" t="s">
        <v>489</v>
      </c>
      <c r="F55" s="647" t="s">
        <v>489</v>
      </c>
      <c r="G55" s="647" t="s">
        <v>489</v>
      </c>
      <c r="H55" s="647" t="s">
        <v>489</v>
      </c>
      <c r="I55" s="647" t="s">
        <v>489</v>
      </c>
      <c r="J55" s="647" t="s">
        <v>489</v>
      </c>
    </row>
    <row r="56" spans="1:10" ht="15.75" x14ac:dyDescent="0.25">
      <c r="A56" s="649" t="s">
        <v>148</v>
      </c>
      <c r="B56" s="648" t="s">
        <v>927</v>
      </c>
      <c r="C56" s="1013" t="s">
        <v>489</v>
      </c>
      <c r="D56" s="1013" t="s">
        <v>489</v>
      </c>
      <c r="E56" s="647" t="s">
        <v>489</v>
      </c>
      <c r="F56" s="647" t="s">
        <v>489</v>
      </c>
      <c r="G56" s="647" t="s">
        <v>489</v>
      </c>
      <c r="H56" s="647" t="s">
        <v>489</v>
      </c>
      <c r="I56" s="647" t="s">
        <v>489</v>
      </c>
      <c r="J56" s="647" t="s">
        <v>489</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59" fitToHeight="2"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U92"/>
  <sheetViews>
    <sheetView view="pageBreakPreview" topLeftCell="I17" zoomScale="85" zoomScaleNormal="100" zoomScaleSheetLayoutView="85" workbookViewId="0">
      <selection activeCell="AH27" sqref="AH26:AH27"/>
    </sheetView>
  </sheetViews>
  <sheetFormatPr defaultRowHeight="15.75" x14ac:dyDescent="0.25"/>
  <cols>
    <col min="1" max="1" width="9.140625" style="654"/>
    <col min="2" max="2" width="64.85546875" style="654" customWidth="1"/>
    <col min="3" max="3" width="14" style="654" customWidth="1"/>
    <col min="4" max="4" width="19.85546875" style="654" customWidth="1"/>
    <col min="5" max="5" width="15.140625" style="654" customWidth="1"/>
    <col min="6" max="6" width="14.28515625" style="654" customWidth="1"/>
    <col min="7" max="7" width="15.5703125" style="654" customWidth="1"/>
    <col min="8" max="8" width="19.85546875" style="654" customWidth="1"/>
    <col min="9" max="37" width="9.140625" style="654"/>
    <col min="38" max="38" width="15.42578125" style="654" customWidth="1"/>
    <col min="39" max="39" width="18.5703125" style="654" customWidth="1"/>
    <col min="40" max="16384" width="9.140625" style="654"/>
  </cols>
  <sheetData>
    <row r="1" spans="1:39" s="643" customFormat="1" x14ac:dyDescent="0.25">
      <c r="A1" s="1117" t="s">
        <v>1176</v>
      </c>
      <c r="B1" s="1117"/>
      <c r="C1" s="1117"/>
      <c r="D1" s="1117"/>
      <c r="E1" s="1117"/>
      <c r="F1" s="1117"/>
      <c r="G1" s="1117"/>
      <c r="H1" s="1117"/>
      <c r="I1" s="1117"/>
      <c r="J1" s="1117"/>
      <c r="K1" s="1117"/>
      <c r="L1" s="1117"/>
      <c r="M1" s="1117"/>
      <c r="N1" s="1117"/>
      <c r="O1" s="1117"/>
      <c r="P1" s="1117"/>
      <c r="Q1" s="1117"/>
      <c r="R1" s="1117"/>
      <c r="S1" s="1117"/>
      <c r="T1" s="1117"/>
      <c r="U1" s="1117"/>
      <c r="V1" s="1117"/>
      <c r="W1" s="1117"/>
      <c r="X1" s="1117"/>
      <c r="Y1" s="1117"/>
      <c r="Z1" s="1117"/>
      <c r="AA1" s="1117"/>
      <c r="AB1" s="1117"/>
      <c r="AC1" s="1117"/>
      <c r="AD1" s="1117"/>
      <c r="AE1" s="1117"/>
      <c r="AF1" s="1117"/>
      <c r="AG1" s="1117"/>
      <c r="AH1" s="1117"/>
      <c r="AI1" s="1117"/>
      <c r="AJ1" s="1117"/>
      <c r="AK1" s="1117"/>
      <c r="AL1" s="1117"/>
      <c r="AM1" s="1117"/>
    </row>
    <row r="2" spans="1:39" s="643" customFormat="1" x14ac:dyDescent="0.25">
      <c r="A2" s="644"/>
      <c r="F2" s="456"/>
      <c r="G2" s="456"/>
      <c r="H2" s="109"/>
    </row>
    <row r="3" spans="1:39" s="643" customFormat="1" x14ac:dyDescent="0.25">
      <c r="A3" s="1197" t="s">
        <v>11</v>
      </c>
      <c r="B3" s="1197"/>
      <c r="C3" s="1197"/>
      <c r="D3" s="1197"/>
      <c r="E3" s="1197"/>
      <c r="F3" s="1197"/>
      <c r="G3" s="1197"/>
      <c r="H3" s="1197"/>
      <c r="I3" s="1197"/>
      <c r="J3" s="1197"/>
      <c r="K3" s="1197"/>
      <c r="L3" s="1197"/>
      <c r="M3" s="1197"/>
      <c r="N3" s="1197"/>
      <c r="O3" s="1197"/>
      <c r="P3" s="1197"/>
      <c r="Q3" s="1197"/>
      <c r="R3" s="1197"/>
      <c r="S3" s="1197"/>
      <c r="T3" s="1197"/>
      <c r="U3" s="1197"/>
      <c r="V3" s="1197"/>
      <c r="W3" s="1197"/>
      <c r="X3" s="1197"/>
      <c r="Y3" s="1197"/>
      <c r="Z3" s="1197"/>
      <c r="AA3" s="1197"/>
      <c r="AB3" s="1197"/>
      <c r="AC3" s="1197"/>
      <c r="AD3" s="1197"/>
      <c r="AE3" s="1197"/>
      <c r="AF3" s="1197"/>
      <c r="AG3" s="1197"/>
      <c r="AH3" s="1197"/>
      <c r="AI3" s="1197"/>
      <c r="AJ3" s="1197"/>
      <c r="AK3" s="1197"/>
      <c r="AL3" s="1197"/>
      <c r="AM3" s="1197"/>
    </row>
    <row r="4" spans="1:39" s="643" customFormat="1" x14ac:dyDescent="0.25">
      <c r="A4" s="652"/>
      <c r="B4" s="652"/>
      <c r="C4" s="652"/>
      <c r="D4" s="652"/>
      <c r="E4" s="652"/>
      <c r="F4" s="652"/>
      <c r="G4" s="652"/>
      <c r="H4" s="652"/>
      <c r="I4" s="573"/>
      <c r="J4" s="573"/>
      <c r="K4" s="573"/>
      <c r="L4" s="573"/>
      <c r="M4" s="573"/>
      <c r="N4" s="573"/>
      <c r="O4" s="573"/>
      <c r="P4" s="573"/>
      <c r="Q4" s="573"/>
      <c r="R4" s="573"/>
      <c r="S4" s="573"/>
      <c r="T4" s="573"/>
      <c r="U4" s="573"/>
      <c r="V4" s="573"/>
      <c r="Y4" s="573"/>
      <c r="Z4" s="573"/>
      <c r="AA4" s="573"/>
      <c r="AB4" s="573"/>
      <c r="AC4" s="573"/>
      <c r="AD4" s="573"/>
      <c r="AE4" s="573"/>
      <c r="AF4" s="573"/>
      <c r="AG4" s="573"/>
      <c r="AH4" s="573"/>
    </row>
    <row r="5" spans="1:39" s="643" customFormat="1" ht="18.75" customHeight="1" x14ac:dyDescent="0.25">
      <c r="A5" s="1122" t="s">
        <v>485</v>
      </c>
      <c r="B5" s="1122"/>
      <c r="C5" s="1122"/>
      <c r="D5" s="1122"/>
      <c r="E5" s="1122"/>
      <c r="F5" s="1122"/>
      <c r="G5" s="1122"/>
      <c r="H5" s="1122"/>
      <c r="I5" s="1122"/>
      <c r="J5" s="1122"/>
      <c r="K5" s="1122"/>
      <c r="L5" s="1122"/>
      <c r="M5" s="1122"/>
      <c r="N5" s="1122"/>
      <c r="O5" s="1122"/>
      <c r="P5" s="1122"/>
      <c r="Q5" s="1122"/>
      <c r="R5" s="1122"/>
      <c r="S5" s="1122"/>
      <c r="T5" s="1122"/>
      <c r="U5" s="1122"/>
      <c r="V5" s="1122"/>
      <c r="W5" s="1122"/>
      <c r="X5" s="1122"/>
      <c r="Y5" s="1122"/>
      <c r="Z5" s="1122"/>
      <c r="AA5" s="1122"/>
      <c r="AB5" s="1122"/>
      <c r="AC5" s="1122"/>
      <c r="AD5" s="1122"/>
      <c r="AE5" s="1122"/>
      <c r="AF5" s="1122"/>
      <c r="AG5" s="1122"/>
      <c r="AH5" s="1122"/>
      <c r="AI5" s="1122"/>
      <c r="AJ5" s="1122"/>
      <c r="AK5" s="1122"/>
      <c r="AL5" s="1122"/>
      <c r="AM5" s="1122"/>
    </row>
    <row r="6" spans="1:39" s="643" customFormat="1" ht="18.75" customHeight="1" x14ac:dyDescent="0.25">
      <c r="A6" s="1118" t="s">
        <v>1072</v>
      </c>
      <c r="B6" s="1118"/>
      <c r="C6" s="1118"/>
      <c r="D6" s="1118"/>
      <c r="E6" s="1118"/>
      <c r="F6" s="1118"/>
      <c r="G6" s="1118"/>
      <c r="H6" s="1118"/>
      <c r="I6" s="1118"/>
      <c r="J6" s="1118"/>
      <c r="K6" s="1118"/>
      <c r="L6" s="1118"/>
      <c r="M6" s="1118"/>
      <c r="N6" s="1118"/>
      <c r="O6" s="1118"/>
      <c r="P6" s="1118"/>
      <c r="Q6" s="1118"/>
      <c r="R6" s="1118"/>
      <c r="S6" s="1118"/>
      <c r="T6" s="1118"/>
      <c r="U6" s="1118"/>
      <c r="V6" s="1118"/>
      <c r="W6" s="1118"/>
      <c r="X6" s="1118"/>
      <c r="Y6" s="1118"/>
      <c r="Z6" s="1118"/>
      <c r="AA6" s="1118"/>
      <c r="AB6" s="1118"/>
      <c r="AC6" s="1118"/>
      <c r="AD6" s="1118"/>
      <c r="AE6" s="1118"/>
      <c r="AF6" s="1118"/>
      <c r="AG6" s="1118"/>
      <c r="AH6" s="1118"/>
      <c r="AI6" s="1118"/>
      <c r="AJ6" s="1118"/>
      <c r="AK6" s="1118"/>
      <c r="AL6" s="1118"/>
      <c r="AM6" s="1118"/>
    </row>
    <row r="7" spans="1:39" s="643" customFormat="1" x14ac:dyDescent="0.25">
      <c r="A7" s="652"/>
      <c r="B7" s="652"/>
      <c r="C7" s="652"/>
      <c r="D7" s="652"/>
      <c r="E7" s="652"/>
      <c r="F7" s="652"/>
      <c r="G7" s="652"/>
      <c r="H7" s="652"/>
      <c r="I7" s="573"/>
      <c r="J7" s="573"/>
      <c r="K7" s="573"/>
      <c r="L7" s="573"/>
      <c r="M7" s="573"/>
      <c r="N7" s="573"/>
      <c r="O7" s="573"/>
      <c r="P7" s="573"/>
      <c r="Q7" s="573"/>
      <c r="R7" s="573"/>
      <c r="S7" s="573"/>
      <c r="T7" s="573"/>
      <c r="U7" s="573"/>
      <c r="V7" s="573"/>
      <c r="Y7" s="573"/>
      <c r="Z7" s="573"/>
      <c r="AA7" s="573"/>
      <c r="AB7" s="573"/>
      <c r="AC7" s="573"/>
      <c r="AD7" s="573"/>
      <c r="AE7" s="573"/>
      <c r="AF7" s="573"/>
      <c r="AG7" s="573"/>
      <c r="AH7" s="573"/>
    </row>
    <row r="8" spans="1:39" s="643" customFormat="1" ht="18.75" customHeight="1" x14ac:dyDescent="0.25">
      <c r="B8" s="651"/>
      <c r="C8" s="651"/>
      <c r="D8" s="1124" t="str">
        <f>'1. Общая информация'!A9</f>
        <v>К_ИНФ07979</v>
      </c>
      <c r="E8" s="1124"/>
      <c r="F8" s="1124"/>
      <c r="G8" s="1124"/>
      <c r="H8" s="1124"/>
      <c r="I8" s="1124"/>
      <c r="J8" s="1124"/>
      <c r="K8" s="1124"/>
      <c r="L8" s="1124"/>
      <c r="M8" s="1124"/>
      <c r="N8" s="1124"/>
      <c r="O8" s="1124"/>
      <c r="P8" s="1124"/>
      <c r="Q8" s="1124"/>
      <c r="R8" s="1124"/>
      <c r="S8" s="1124"/>
      <c r="T8" s="1124"/>
      <c r="U8" s="1124"/>
      <c r="V8" s="1124"/>
      <c r="W8" s="1124"/>
      <c r="X8" s="1124"/>
      <c r="Y8" s="1124"/>
      <c r="Z8" s="1124"/>
      <c r="AA8" s="1124"/>
      <c r="AB8" s="1124"/>
      <c r="AC8" s="1124"/>
      <c r="AD8" s="1124"/>
      <c r="AE8" s="1124"/>
      <c r="AF8" s="651"/>
      <c r="AG8" s="651"/>
      <c r="AH8" s="651"/>
      <c r="AI8" s="651"/>
      <c r="AJ8" s="651"/>
      <c r="AK8" s="651"/>
      <c r="AL8" s="651"/>
      <c r="AM8" s="651"/>
    </row>
    <row r="9" spans="1:39" s="643" customFormat="1" x14ac:dyDescent="0.25">
      <c r="D9" s="1189" t="s">
        <v>9</v>
      </c>
      <c r="E9" s="1189"/>
      <c r="F9" s="1189"/>
      <c r="G9" s="1189"/>
      <c r="H9" s="1189"/>
      <c r="I9" s="1189"/>
      <c r="J9" s="1189"/>
      <c r="K9" s="1189"/>
      <c r="L9" s="1189"/>
      <c r="M9" s="1189"/>
      <c r="N9" s="1189"/>
      <c r="O9" s="1189"/>
      <c r="P9" s="1189"/>
      <c r="Q9" s="1189"/>
      <c r="R9" s="1189"/>
      <c r="S9" s="1189"/>
      <c r="T9" s="1189"/>
      <c r="U9" s="1189"/>
      <c r="V9" s="1189"/>
      <c r="W9" s="1189"/>
      <c r="X9" s="1189"/>
      <c r="Y9" s="1189"/>
      <c r="Z9" s="1189"/>
      <c r="AA9" s="1189"/>
      <c r="AB9" s="1189"/>
      <c r="AC9" s="1189"/>
      <c r="AD9" s="1189"/>
      <c r="AE9" s="1189"/>
      <c r="AF9" s="573"/>
      <c r="AG9" s="573"/>
      <c r="AH9" s="573"/>
    </row>
    <row r="10" spans="1:39" s="645" customFormat="1" ht="15.75" customHeight="1" x14ac:dyDescent="0.25">
      <c r="A10" s="653"/>
      <c r="B10" s="653"/>
      <c r="C10" s="653"/>
      <c r="D10" s="653"/>
      <c r="E10" s="653"/>
      <c r="F10" s="653"/>
      <c r="G10" s="653"/>
      <c r="H10" s="653"/>
      <c r="I10" s="653"/>
      <c r="J10" s="653"/>
      <c r="K10" s="653"/>
      <c r="L10" s="653"/>
      <c r="M10" s="653"/>
      <c r="N10" s="653"/>
      <c r="O10" s="653"/>
      <c r="P10" s="653"/>
      <c r="Q10" s="653"/>
      <c r="R10" s="653"/>
      <c r="S10" s="653"/>
      <c r="T10" s="653"/>
      <c r="U10" s="653"/>
      <c r="V10" s="653"/>
      <c r="Y10" s="653"/>
      <c r="Z10" s="653"/>
      <c r="AA10" s="653"/>
      <c r="AB10" s="653"/>
      <c r="AC10" s="653"/>
      <c r="AD10" s="653"/>
      <c r="AE10" s="653"/>
      <c r="AF10" s="653"/>
      <c r="AG10" s="653"/>
      <c r="AH10" s="653"/>
    </row>
    <row r="11" spans="1:39" s="643" customFormat="1" ht="49.5" customHeight="1" x14ac:dyDescent="0.25">
      <c r="A11" s="1208" t="str">
        <f>'1. Общая информация'!A12:C12</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B11" s="1208"/>
      <c r="C11" s="1208"/>
      <c r="D11" s="1208"/>
      <c r="E11" s="1208"/>
      <c r="F11" s="1208"/>
      <c r="G11" s="1208"/>
      <c r="H11" s="1208"/>
      <c r="I11" s="1208"/>
      <c r="J11" s="1208"/>
      <c r="K11" s="1208"/>
      <c r="L11" s="1208"/>
      <c r="M11" s="1208"/>
      <c r="N11" s="1208"/>
      <c r="O11" s="1208"/>
      <c r="P11" s="1208"/>
      <c r="Q11" s="1208"/>
      <c r="R11" s="1208"/>
      <c r="S11" s="1208"/>
      <c r="T11" s="1208"/>
      <c r="U11" s="1208"/>
      <c r="V11" s="1208"/>
      <c r="W11" s="1208"/>
      <c r="X11" s="1208"/>
      <c r="Y11" s="1208"/>
      <c r="Z11" s="1208"/>
      <c r="AA11" s="1208"/>
      <c r="AB11" s="1208"/>
      <c r="AC11" s="1208"/>
      <c r="AD11" s="1208"/>
      <c r="AE11" s="1208"/>
      <c r="AF11" s="1208"/>
      <c r="AG11" s="1208"/>
      <c r="AH11" s="1208"/>
      <c r="AI11" s="1208"/>
      <c r="AJ11" s="1208"/>
      <c r="AK11" s="1208"/>
      <c r="AL11" s="1208"/>
      <c r="AM11" s="1208"/>
    </row>
    <row r="12" spans="1:39" s="643" customFormat="1" ht="15" customHeight="1" x14ac:dyDescent="0.25">
      <c r="A12" s="1118" t="s">
        <v>7</v>
      </c>
      <c r="B12" s="1118"/>
      <c r="C12" s="1118"/>
      <c r="D12" s="1118"/>
      <c r="E12" s="1118"/>
      <c r="F12" s="1118"/>
      <c r="G12" s="1118"/>
      <c r="H12" s="1118"/>
      <c r="I12" s="1118"/>
      <c r="J12" s="1118"/>
      <c r="K12" s="1118"/>
      <c r="L12" s="1118"/>
      <c r="M12" s="1118"/>
      <c r="N12" s="1118"/>
      <c r="O12" s="1118"/>
      <c r="P12" s="1118"/>
      <c r="Q12" s="1118"/>
      <c r="R12" s="1118"/>
      <c r="S12" s="1118"/>
      <c r="T12" s="1118"/>
      <c r="U12" s="1118"/>
      <c r="V12" s="1118"/>
      <c r="W12" s="1118"/>
      <c r="X12" s="1118"/>
      <c r="Y12" s="1118"/>
      <c r="Z12" s="1118"/>
      <c r="AA12" s="1118"/>
      <c r="AB12" s="1118"/>
      <c r="AC12" s="1118"/>
      <c r="AD12" s="1118"/>
      <c r="AE12" s="1118"/>
      <c r="AF12" s="1118"/>
      <c r="AG12" s="1118"/>
      <c r="AH12" s="1118"/>
      <c r="AI12" s="1118"/>
      <c r="AJ12" s="1118"/>
      <c r="AK12" s="1118"/>
      <c r="AL12" s="1118"/>
      <c r="AM12" s="1118"/>
    </row>
    <row r="14" spans="1:39" ht="15.75" customHeight="1" x14ac:dyDescent="0.25">
      <c r="A14" s="1187" t="s">
        <v>1084</v>
      </c>
      <c r="B14" s="1187"/>
      <c r="C14" s="1187"/>
      <c r="D14" s="1187"/>
      <c r="E14" s="1187"/>
      <c r="F14" s="1187"/>
      <c r="G14" s="1187"/>
      <c r="H14" s="1187"/>
      <c r="I14" s="1187"/>
      <c r="J14" s="1187"/>
      <c r="K14" s="1187"/>
      <c r="L14" s="1187"/>
      <c r="M14" s="1187"/>
      <c r="N14" s="1187"/>
      <c r="O14" s="1187"/>
      <c r="P14" s="1187"/>
      <c r="Q14" s="1187"/>
      <c r="R14" s="1187"/>
      <c r="S14" s="1187"/>
      <c r="T14" s="1187"/>
      <c r="U14" s="1187"/>
      <c r="V14" s="1187"/>
      <c r="W14" s="1187"/>
      <c r="X14" s="1187"/>
      <c r="Y14" s="1187"/>
      <c r="Z14" s="1187"/>
      <c r="AA14" s="1187"/>
      <c r="AB14" s="1187"/>
      <c r="AC14" s="1187"/>
      <c r="AD14" s="1187"/>
      <c r="AE14" s="1187"/>
      <c r="AF14" s="1187"/>
      <c r="AG14" s="1187"/>
      <c r="AH14" s="1187"/>
      <c r="AI14" s="1187"/>
      <c r="AJ14" s="1187"/>
      <c r="AK14" s="1187"/>
      <c r="AL14" s="1187"/>
      <c r="AM14" s="1187"/>
    </row>
    <row r="17" spans="1:47" s="658" customFormat="1" ht="15" customHeight="1" x14ac:dyDescent="0.25">
      <c r="A17" s="1199" t="s">
        <v>891</v>
      </c>
      <c r="B17" s="1199" t="s">
        <v>201</v>
      </c>
      <c r="C17" s="1202" t="s">
        <v>200</v>
      </c>
      <c r="D17" s="1203"/>
      <c r="E17" s="1199" t="s">
        <v>1080</v>
      </c>
      <c r="F17" s="1202" t="s">
        <v>199</v>
      </c>
      <c r="G17" s="1206"/>
      <c r="H17" s="1203"/>
      <c r="I17" s="1198" t="s">
        <v>1073</v>
      </c>
      <c r="J17" s="1198"/>
      <c r="K17" s="1198"/>
      <c r="L17" s="1198"/>
      <c r="M17" s="1198" t="s">
        <v>1076</v>
      </c>
      <c r="N17" s="1198"/>
      <c r="O17" s="1198"/>
      <c r="P17" s="1198"/>
      <c r="Q17" s="1198" t="s">
        <v>1074</v>
      </c>
      <c r="R17" s="1198"/>
      <c r="S17" s="1198"/>
      <c r="T17" s="1198"/>
      <c r="U17" s="1198" t="s">
        <v>1075</v>
      </c>
      <c r="V17" s="1198"/>
      <c r="W17" s="1198"/>
      <c r="X17" s="1198"/>
      <c r="Y17" s="1198" t="s">
        <v>1077</v>
      </c>
      <c r="Z17" s="1198"/>
      <c r="AA17" s="1198"/>
      <c r="AB17" s="1198"/>
      <c r="AC17" s="1198" t="s">
        <v>1078</v>
      </c>
      <c r="AD17" s="1198"/>
      <c r="AE17" s="1198"/>
      <c r="AF17" s="1198"/>
      <c r="AG17" s="1198" t="s">
        <v>1079</v>
      </c>
      <c r="AH17" s="1198"/>
      <c r="AI17" s="1198"/>
      <c r="AJ17" s="1198"/>
      <c r="AK17" s="1202" t="s">
        <v>195</v>
      </c>
      <c r="AL17" s="1203"/>
      <c r="AM17" s="1198" t="s">
        <v>966</v>
      </c>
      <c r="AN17" s="657"/>
      <c r="AO17" s="657"/>
      <c r="AP17" s="657"/>
      <c r="AQ17" s="657"/>
      <c r="AR17" s="657"/>
      <c r="AS17" s="657"/>
      <c r="AT17" s="657"/>
      <c r="AU17" s="657"/>
    </row>
    <row r="18" spans="1:47" s="658" customFormat="1" ht="76.5" customHeight="1" x14ac:dyDescent="0.25">
      <c r="A18" s="1200"/>
      <c r="B18" s="1200"/>
      <c r="C18" s="1204"/>
      <c r="D18" s="1205"/>
      <c r="E18" s="1200"/>
      <c r="F18" s="1204"/>
      <c r="G18" s="1207"/>
      <c r="H18" s="1205"/>
      <c r="I18" s="1198" t="s">
        <v>967</v>
      </c>
      <c r="J18" s="1198"/>
      <c r="K18" s="1198" t="s">
        <v>968</v>
      </c>
      <c r="L18" s="1198"/>
      <c r="M18" s="1198" t="s">
        <v>967</v>
      </c>
      <c r="N18" s="1198"/>
      <c r="O18" s="1198" t="s">
        <v>969</v>
      </c>
      <c r="P18" s="1198"/>
      <c r="Q18" s="1198" t="s">
        <v>967</v>
      </c>
      <c r="R18" s="1198"/>
      <c r="S18" s="1198" t="s">
        <v>969</v>
      </c>
      <c r="T18" s="1198"/>
      <c r="U18" s="1198" t="s">
        <v>967</v>
      </c>
      <c r="V18" s="1198"/>
      <c r="W18" s="1198" t="s">
        <v>969</v>
      </c>
      <c r="X18" s="1198"/>
      <c r="Y18" s="1198" t="s">
        <v>967</v>
      </c>
      <c r="Z18" s="1198"/>
      <c r="AA18" s="1198" t="s">
        <v>969</v>
      </c>
      <c r="AB18" s="1198"/>
      <c r="AC18" s="1198" t="s">
        <v>967</v>
      </c>
      <c r="AD18" s="1198"/>
      <c r="AE18" s="1198" t="s">
        <v>969</v>
      </c>
      <c r="AF18" s="1198"/>
      <c r="AG18" s="1198" t="s">
        <v>967</v>
      </c>
      <c r="AH18" s="1198"/>
      <c r="AI18" s="1198" t="s">
        <v>969</v>
      </c>
      <c r="AJ18" s="1198"/>
      <c r="AK18" s="1204"/>
      <c r="AL18" s="1205"/>
      <c r="AM18" s="1198"/>
      <c r="AN18" s="657"/>
      <c r="AO18" s="657"/>
      <c r="AP18" s="657"/>
      <c r="AQ18" s="657"/>
      <c r="AR18" s="657"/>
      <c r="AS18" s="657"/>
      <c r="AT18" s="657"/>
      <c r="AU18" s="657"/>
    </row>
    <row r="19" spans="1:47" s="658" customFormat="1" ht="94.5" customHeight="1" x14ac:dyDescent="0.25">
      <c r="A19" s="1201"/>
      <c r="B19" s="1201"/>
      <c r="C19" s="659" t="s">
        <v>939</v>
      </c>
      <c r="D19" s="659" t="s">
        <v>940</v>
      </c>
      <c r="E19" s="1201"/>
      <c r="F19" s="659" t="s">
        <v>1081</v>
      </c>
      <c r="G19" s="659" t="s">
        <v>1082</v>
      </c>
      <c r="H19" s="659" t="s">
        <v>1083</v>
      </c>
      <c r="I19" s="659" t="s">
        <v>970</v>
      </c>
      <c r="J19" s="659" t="s">
        <v>971</v>
      </c>
      <c r="K19" s="659" t="s">
        <v>970</v>
      </c>
      <c r="L19" s="659" t="s">
        <v>971</v>
      </c>
      <c r="M19" s="659" t="s">
        <v>970</v>
      </c>
      <c r="N19" s="659" t="s">
        <v>971</v>
      </c>
      <c r="O19" s="659" t="s">
        <v>970</v>
      </c>
      <c r="P19" s="659" t="s">
        <v>971</v>
      </c>
      <c r="Q19" s="659" t="s">
        <v>970</v>
      </c>
      <c r="R19" s="659" t="s">
        <v>971</v>
      </c>
      <c r="S19" s="659" t="s">
        <v>970</v>
      </c>
      <c r="T19" s="659" t="s">
        <v>971</v>
      </c>
      <c r="U19" s="659" t="s">
        <v>970</v>
      </c>
      <c r="V19" s="659" t="s">
        <v>971</v>
      </c>
      <c r="W19" s="659" t="s">
        <v>970</v>
      </c>
      <c r="X19" s="659" t="s">
        <v>971</v>
      </c>
      <c r="Y19" s="659" t="s">
        <v>970</v>
      </c>
      <c r="Z19" s="659" t="s">
        <v>971</v>
      </c>
      <c r="AA19" s="659" t="s">
        <v>970</v>
      </c>
      <c r="AB19" s="659" t="s">
        <v>971</v>
      </c>
      <c r="AC19" s="659" t="s">
        <v>970</v>
      </c>
      <c r="AD19" s="659" t="s">
        <v>971</v>
      </c>
      <c r="AE19" s="659" t="s">
        <v>970</v>
      </c>
      <c r="AF19" s="659" t="s">
        <v>971</v>
      </c>
      <c r="AG19" s="659" t="s">
        <v>970</v>
      </c>
      <c r="AH19" s="659" t="s">
        <v>971</v>
      </c>
      <c r="AI19" s="659" t="s">
        <v>970</v>
      </c>
      <c r="AJ19" s="659" t="s">
        <v>971</v>
      </c>
      <c r="AK19" s="659" t="s">
        <v>3</v>
      </c>
      <c r="AL19" s="659" t="s">
        <v>190</v>
      </c>
      <c r="AM19" s="1198"/>
      <c r="AN19" s="657"/>
      <c r="AO19" s="657"/>
      <c r="AP19" s="657"/>
      <c r="AQ19" s="657"/>
      <c r="AR19" s="657"/>
      <c r="AS19" s="657"/>
      <c r="AT19" s="657"/>
      <c r="AU19" s="657"/>
    </row>
    <row r="20" spans="1:47" x14ac:dyDescent="0.25">
      <c r="A20" s="647">
        <v>1</v>
      </c>
      <c r="B20" s="647">
        <v>2</v>
      </c>
      <c r="C20" s="647">
        <v>3</v>
      </c>
      <c r="D20" s="647">
        <v>4</v>
      </c>
      <c r="E20" s="647">
        <v>5</v>
      </c>
      <c r="F20" s="647">
        <v>6</v>
      </c>
      <c r="G20" s="647">
        <v>7</v>
      </c>
      <c r="H20" s="647">
        <v>8</v>
      </c>
      <c r="I20" s="647">
        <v>9</v>
      </c>
      <c r="J20" s="647">
        <v>10</v>
      </c>
      <c r="K20" s="647">
        <v>11</v>
      </c>
      <c r="L20" s="647">
        <v>12</v>
      </c>
      <c r="M20" s="647">
        <v>13</v>
      </c>
      <c r="N20" s="647">
        <v>14</v>
      </c>
      <c r="O20" s="647">
        <v>15</v>
      </c>
      <c r="P20" s="647">
        <v>16</v>
      </c>
      <c r="Q20" s="647">
        <v>17</v>
      </c>
      <c r="R20" s="647">
        <v>18</v>
      </c>
      <c r="S20" s="647">
        <v>19</v>
      </c>
      <c r="T20" s="647">
        <v>20</v>
      </c>
      <c r="U20" s="647">
        <v>21</v>
      </c>
      <c r="V20" s="647">
        <v>22</v>
      </c>
      <c r="W20" s="647">
        <v>23</v>
      </c>
      <c r="X20" s="647">
        <v>24</v>
      </c>
      <c r="Y20" s="647">
        <v>13</v>
      </c>
      <c r="Z20" s="647">
        <v>14</v>
      </c>
      <c r="AA20" s="647">
        <v>15</v>
      </c>
      <c r="AB20" s="647">
        <v>16</v>
      </c>
      <c r="AC20" s="647">
        <v>17</v>
      </c>
      <c r="AD20" s="647">
        <v>18</v>
      </c>
      <c r="AE20" s="647">
        <v>19</v>
      </c>
      <c r="AF20" s="647">
        <v>20</v>
      </c>
      <c r="AG20" s="647">
        <v>21</v>
      </c>
      <c r="AH20" s="647">
        <v>22</v>
      </c>
      <c r="AI20" s="647">
        <v>23</v>
      </c>
      <c r="AJ20" s="647">
        <v>24</v>
      </c>
      <c r="AK20" s="647">
        <v>25</v>
      </c>
      <c r="AL20" s="647">
        <v>26</v>
      </c>
      <c r="AM20" s="647">
        <v>27</v>
      </c>
      <c r="AN20" s="655"/>
      <c r="AO20" s="655"/>
      <c r="AP20" s="655"/>
      <c r="AQ20" s="655"/>
      <c r="AR20" s="655"/>
      <c r="AS20" s="655"/>
      <c r="AT20" s="655"/>
      <c r="AU20" s="655"/>
    </row>
    <row r="21" spans="1:47" ht="63" x14ac:dyDescent="0.25">
      <c r="A21" s="1002">
        <v>1</v>
      </c>
      <c r="B21" s="1002" t="s">
        <v>941</v>
      </c>
      <c r="C21" s="1003">
        <v>0.93317804399999993</v>
      </c>
      <c r="D21" s="1003">
        <v>0.93317804399999993</v>
      </c>
      <c r="E21" s="1004">
        <f t="shared" ref="E21:AJ21" si="0">SUM(E22:E25)</f>
        <v>0</v>
      </c>
      <c r="F21" s="1004">
        <f t="shared" si="0"/>
        <v>0</v>
      </c>
      <c r="G21" s="1004">
        <f t="shared" si="0"/>
        <v>0</v>
      </c>
      <c r="H21" s="1004">
        <f t="shared" si="0"/>
        <v>0</v>
      </c>
      <c r="I21" s="1004">
        <f t="shared" si="0"/>
        <v>0</v>
      </c>
      <c r="J21" s="1004">
        <f t="shared" si="0"/>
        <v>0</v>
      </c>
      <c r="K21" s="1004">
        <f t="shared" si="0"/>
        <v>0</v>
      </c>
      <c r="L21" s="1004">
        <f t="shared" si="0"/>
        <v>0</v>
      </c>
      <c r="M21" s="1004">
        <f t="shared" si="0"/>
        <v>0</v>
      </c>
      <c r="N21" s="1004">
        <f t="shared" si="0"/>
        <v>0</v>
      </c>
      <c r="O21" s="1004">
        <f t="shared" si="0"/>
        <v>0</v>
      </c>
      <c r="P21" s="1004">
        <f t="shared" si="0"/>
        <v>0</v>
      </c>
      <c r="Q21" s="1003">
        <f t="shared" si="0"/>
        <v>0.93317804399999993</v>
      </c>
      <c r="R21" s="1004">
        <f t="shared" si="0"/>
        <v>0</v>
      </c>
      <c r="S21" s="1003">
        <f t="shared" ref="S21" si="1">SUM(S22:S25)</f>
        <v>0.93317804399999993</v>
      </c>
      <c r="T21" s="1004">
        <f t="shared" si="0"/>
        <v>0</v>
      </c>
      <c r="U21" s="1004">
        <f t="shared" si="0"/>
        <v>0</v>
      </c>
      <c r="V21" s="1004">
        <f t="shared" si="0"/>
        <v>0</v>
      </c>
      <c r="W21" s="1004">
        <f t="shared" si="0"/>
        <v>0</v>
      </c>
      <c r="X21" s="1004">
        <f t="shared" si="0"/>
        <v>0</v>
      </c>
      <c r="Y21" s="1004">
        <f t="shared" si="0"/>
        <v>0</v>
      </c>
      <c r="Z21" s="1004">
        <f t="shared" si="0"/>
        <v>0</v>
      </c>
      <c r="AA21" s="1004">
        <f t="shared" si="0"/>
        <v>0</v>
      </c>
      <c r="AB21" s="1004">
        <f t="shared" si="0"/>
        <v>0</v>
      </c>
      <c r="AC21" s="1004">
        <f t="shared" si="0"/>
        <v>0</v>
      </c>
      <c r="AD21" s="1004">
        <f t="shared" si="0"/>
        <v>0</v>
      </c>
      <c r="AE21" s="1004">
        <f t="shared" si="0"/>
        <v>0</v>
      </c>
      <c r="AF21" s="1004">
        <f t="shared" si="0"/>
        <v>0</v>
      </c>
      <c r="AG21" s="1004">
        <f t="shared" si="0"/>
        <v>0</v>
      </c>
      <c r="AH21" s="1004">
        <f t="shared" si="0"/>
        <v>0</v>
      </c>
      <c r="AI21" s="1004">
        <f t="shared" si="0"/>
        <v>0</v>
      </c>
      <c r="AJ21" s="1004">
        <f t="shared" si="0"/>
        <v>0</v>
      </c>
      <c r="AK21" s="1008">
        <f>SUM(Q21,U21,Y21,AC21,AG21)</f>
        <v>0.93317804399999993</v>
      </c>
      <c r="AL21" s="1008">
        <f>SUM(AL22:AL25)</f>
        <v>0.93317804399999993</v>
      </c>
      <c r="AM21" s="1005" t="s">
        <v>489</v>
      </c>
    </row>
    <row r="22" spans="1:47" x14ac:dyDescent="0.25">
      <c r="A22" s="656" t="s">
        <v>188</v>
      </c>
      <c r="B22" s="648" t="s">
        <v>187</v>
      </c>
      <c r="C22" s="647" t="s">
        <v>489</v>
      </c>
      <c r="D22" s="1017" t="s">
        <v>489</v>
      </c>
      <c r="E22" s="647" t="s">
        <v>489</v>
      </c>
      <c r="F22" s="647" t="s">
        <v>489</v>
      </c>
      <c r="G22" s="647" t="s">
        <v>489</v>
      </c>
      <c r="H22" s="647" t="s">
        <v>489</v>
      </c>
      <c r="I22" s="647" t="s">
        <v>489</v>
      </c>
      <c r="J22" s="647" t="s">
        <v>489</v>
      </c>
      <c r="K22" s="647" t="s">
        <v>489</v>
      </c>
      <c r="L22" s="647" t="s">
        <v>489</v>
      </c>
      <c r="M22" s="647" t="s">
        <v>489</v>
      </c>
      <c r="N22" s="647" t="s">
        <v>489</v>
      </c>
      <c r="O22" s="647" t="s">
        <v>489</v>
      </c>
      <c r="P22" s="647" t="s">
        <v>489</v>
      </c>
      <c r="Q22" s="647" t="s">
        <v>489</v>
      </c>
      <c r="R22" s="647" t="s">
        <v>489</v>
      </c>
      <c r="S22" s="1017" t="str">
        <f>D22</f>
        <v>нд</v>
      </c>
      <c r="T22" s="647" t="s">
        <v>489</v>
      </c>
      <c r="U22" s="647" t="s">
        <v>489</v>
      </c>
      <c r="V22" s="647" t="s">
        <v>489</v>
      </c>
      <c r="W22" s="647" t="s">
        <v>489</v>
      </c>
      <c r="X22" s="647" t="s">
        <v>489</v>
      </c>
      <c r="Y22" s="647" t="s">
        <v>489</v>
      </c>
      <c r="Z22" s="647" t="s">
        <v>489</v>
      </c>
      <c r="AA22" s="647" t="s">
        <v>489</v>
      </c>
      <c r="AB22" s="647" t="s">
        <v>489</v>
      </c>
      <c r="AC22" s="647" t="s">
        <v>489</v>
      </c>
      <c r="AD22" s="647" t="s">
        <v>489</v>
      </c>
      <c r="AE22" s="647" t="s">
        <v>489</v>
      </c>
      <c r="AF22" s="647" t="s">
        <v>489</v>
      </c>
      <c r="AG22" s="647" t="s">
        <v>489</v>
      </c>
      <c r="AH22" s="647" t="s">
        <v>489</v>
      </c>
      <c r="AI22" s="647" t="s">
        <v>489</v>
      </c>
      <c r="AJ22" s="647" t="s">
        <v>489</v>
      </c>
      <c r="AK22" s="647" t="s">
        <v>489</v>
      </c>
      <c r="AL22" s="781">
        <f>SUM(S22,W22,AA22,AE22,AI22)</f>
        <v>0</v>
      </c>
      <c r="AM22" s="661" t="s">
        <v>489</v>
      </c>
      <c r="AN22" s="655"/>
      <c r="AO22" s="655"/>
      <c r="AP22" s="655"/>
      <c r="AQ22" s="655"/>
      <c r="AR22" s="655"/>
      <c r="AS22" s="655"/>
      <c r="AT22" s="655"/>
      <c r="AU22" s="655"/>
    </row>
    <row r="23" spans="1:47" x14ac:dyDescent="0.25">
      <c r="A23" s="656" t="s">
        <v>186</v>
      </c>
      <c r="B23" s="648" t="s">
        <v>185</v>
      </c>
      <c r="C23" s="647" t="s">
        <v>489</v>
      </c>
      <c r="D23" s="1017" t="s">
        <v>489</v>
      </c>
      <c r="E23" s="647" t="s">
        <v>489</v>
      </c>
      <c r="F23" s="647" t="s">
        <v>489</v>
      </c>
      <c r="G23" s="647" t="s">
        <v>489</v>
      </c>
      <c r="H23" s="647" t="s">
        <v>489</v>
      </c>
      <c r="I23" s="647" t="s">
        <v>489</v>
      </c>
      <c r="J23" s="647" t="s">
        <v>489</v>
      </c>
      <c r="K23" s="647" t="s">
        <v>489</v>
      </c>
      <c r="L23" s="647" t="s">
        <v>489</v>
      </c>
      <c r="M23" s="647" t="s">
        <v>489</v>
      </c>
      <c r="N23" s="647" t="s">
        <v>489</v>
      </c>
      <c r="O23" s="647" t="s">
        <v>489</v>
      </c>
      <c r="P23" s="647" t="s">
        <v>489</v>
      </c>
      <c r="Q23" s="647" t="s">
        <v>489</v>
      </c>
      <c r="R23" s="647" t="s">
        <v>489</v>
      </c>
      <c r="S23" s="1017" t="str">
        <f t="shared" ref="S23:S25" si="2">D23</f>
        <v>нд</v>
      </c>
      <c r="T23" s="647" t="s">
        <v>489</v>
      </c>
      <c r="U23" s="647" t="s">
        <v>489</v>
      </c>
      <c r="V23" s="647" t="s">
        <v>489</v>
      </c>
      <c r="W23" s="647" t="s">
        <v>489</v>
      </c>
      <c r="X23" s="647" t="s">
        <v>489</v>
      </c>
      <c r="Y23" s="647" t="s">
        <v>489</v>
      </c>
      <c r="Z23" s="647" t="s">
        <v>489</v>
      </c>
      <c r="AA23" s="647" t="s">
        <v>489</v>
      </c>
      <c r="AB23" s="647" t="s">
        <v>489</v>
      </c>
      <c r="AC23" s="647" t="s">
        <v>489</v>
      </c>
      <c r="AD23" s="647" t="s">
        <v>489</v>
      </c>
      <c r="AE23" s="647" t="s">
        <v>489</v>
      </c>
      <c r="AF23" s="647" t="s">
        <v>489</v>
      </c>
      <c r="AG23" s="647" t="s">
        <v>489</v>
      </c>
      <c r="AH23" s="647" t="s">
        <v>489</v>
      </c>
      <c r="AI23" s="647" t="s">
        <v>489</v>
      </c>
      <c r="AJ23" s="647" t="s">
        <v>489</v>
      </c>
      <c r="AK23" s="647" t="s">
        <v>489</v>
      </c>
      <c r="AL23" s="781">
        <f t="shared" ref="AL23:AL25" si="3">SUM(S23,W23,AA23,AE23,AI23)</f>
        <v>0</v>
      </c>
      <c r="AM23" s="661" t="s">
        <v>489</v>
      </c>
    </row>
    <row r="24" spans="1:47" ht="31.5" x14ac:dyDescent="0.25">
      <c r="A24" s="656" t="s">
        <v>184</v>
      </c>
      <c r="B24" s="648" t="s">
        <v>395</v>
      </c>
      <c r="C24" s="1014">
        <v>0.93317804399999993</v>
      </c>
      <c r="D24" s="1014">
        <v>0.93317804399999993</v>
      </c>
      <c r="E24" s="647" t="s">
        <v>489</v>
      </c>
      <c r="F24" s="647" t="s">
        <v>489</v>
      </c>
      <c r="G24" s="647" t="s">
        <v>489</v>
      </c>
      <c r="H24" s="647" t="s">
        <v>489</v>
      </c>
      <c r="I24" s="647" t="s">
        <v>489</v>
      </c>
      <c r="J24" s="647" t="s">
        <v>489</v>
      </c>
      <c r="K24" s="647" t="s">
        <v>489</v>
      </c>
      <c r="L24" s="647" t="s">
        <v>489</v>
      </c>
      <c r="M24" s="647" t="s">
        <v>489</v>
      </c>
      <c r="N24" s="647" t="s">
        <v>489</v>
      </c>
      <c r="O24" s="647" t="s">
        <v>489</v>
      </c>
      <c r="P24" s="647" t="s">
        <v>489</v>
      </c>
      <c r="Q24" s="1009">
        <f>C24</f>
        <v>0.93317804399999993</v>
      </c>
      <c r="R24" s="647" t="s">
        <v>489</v>
      </c>
      <c r="S24" s="1017">
        <f t="shared" si="2"/>
        <v>0.93317804399999993</v>
      </c>
      <c r="T24" s="647" t="s">
        <v>489</v>
      </c>
      <c r="U24" s="647" t="s">
        <v>489</v>
      </c>
      <c r="V24" s="647" t="s">
        <v>489</v>
      </c>
      <c r="W24" s="647" t="s">
        <v>489</v>
      </c>
      <c r="X24" s="647" t="s">
        <v>489</v>
      </c>
      <c r="Y24" s="647" t="s">
        <v>489</v>
      </c>
      <c r="Z24" s="647" t="s">
        <v>489</v>
      </c>
      <c r="AA24" s="647" t="s">
        <v>489</v>
      </c>
      <c r="AB24" s="647" t="s">
        <v>489</v>
      </c>
      <c r="AC24" s="647" t="s">
        <v>489</v>
      </c>
      <c r="AD24" s="647" t="s">
        <v>489</v>
      </c>
      <c r="AE24" s="647" t="s">
        <v>489</v>
      </c>
      <c r="AF24" s="647" t="s">
        <v>489</v>
      </c>
      <c r="AG24" s="647" t="s">
        <v>489</v>
      </c>
      <c r="AH24" s="647" t="s">
        <v>489</v>
      </c>
      <c r="AI24" s="647" t="s">
        <v>489</v>
      </c>
      <c r="AJ24" s="647" t="s">
        <v>489</v>
      </c>
      <c r="AK24" s="1009">
        <f t="shared" ref="AK24:AK82" si="4">SUM(Q24,U24,Y24,AC24,AG24)</f>
        <v>0.93317804399999993</v>
      </c>
      <c r="AL24" s="781">
        <f t="shared" si="3"/>
        <v>0.93317804399999993</v>
      </c>
      <c r="AM24" s="661" t="s">
        <v>489</v>
      </c>
    </row>
    <row r="25" spans="1:47" x14ac:dyDescent="0.25">
      <c r="A25" s="656" t="s">
        <v>183</v>
      </c>
      <c r="B25" s="648" t="s">
        <v>180</v>
      </c>
      <c r="C25" s="647" t="s">
        <v>489</v>
      </c>
      <c r="D25" s="1017" t="s">
        <v>489</v>
      </c>
      <c r="E25" s="647" t="s">
        <v>489</v>
      </c>
      <c r="F25" s="647" t="s">
        <v>489</v>
      </c>
      <c r="G25" s="647" t="s">
        <v>489</v>
      </c>
      <c r="H25" s="647" t="s">
        <v>489</v>
      </c>
      <c r="I25" s="647" t="s">
        <v>489</v>
      </c>
      <c r="J25" s="647" t="s">
        <v>489</v>
      </c>
      <c r="K25" s="647" t="s">
        <v>489</v>
      </c>
      <c r="L25" s="647" t="s">
        <v>489</v>
      </c>
      <c r="M25" s="647" t="s">
        <v>489</v>
      </c>
      <c r="N25" s="647" t="s">
        <v>489</v>
      </c>
      <c r="O25" s="647" t="s">
        <v>489</v>
      </c>
      <c r="P25" s="647" t="s">
        <v>489</v>
      </c>
      <c r="Q25" s="782" t="str">
        <f>C25</f>
        <v>нд</v>
      </c>
      <c r="R25" s="647" t="s">
        <v>489</v>
      </c>
      <c r="S25" s="1017" t="str">
        <f t="shared" si="2"/>
        <v>нд</v>
      </c>
      <c r="T25" s="647" t="s">
        <v>489</v>
      </c>
      <c r="U25" s="647" t="s">
        <v>489</v>
      </c>
      <c r="V25" s="647" t="s">
        <v>489</v>
      </c>
      <c r="W25" s="647" t="s">
        <v>489</v>
      </c>
      <c r="X25" s="647" t="s">
        <v>489</v>
      </c>
      <c r="Y25" s="647" t="s">
        <v>489</v>
      </c>
      <c r="Z25" s="647" t="s">
        <v>489</v>
      </c>
      <c r="AA25" s="647" t="s">
        <v>489</v>
      </c>
      <c r="AB25" s="647" t="s">
        <v>489</v>
      </c>
      <c r="AC25" s="647" t="s">
        <v>489</v>
      </c>
      <c r="AD25" s="647" t="s">
        <v>489</v>
      </c>
      <c r="AE25" s="647" t="s">
        <v>489</v>
      </c>
      <c r="AF25" s="647" t="s">
        <v>489</v>
      </c>
      <c r="AG25" s="647" t="s">
        <v>489</v>
      </c>
      <c r="AH25" s="647" t="s">
        <v>489</v>
      </c>
      <c r="AI25" s="647" t="s">
        <v>489</v>
      </c>
      <c r="AJ25" s="647" t="s">
        <v>489</v>
      </c>
      <c r="AK25" s="661">
        <f t="shared" si="4"/>
        <v>0</v>
      </c>
      <c r="AL25" s="781">
        <f t="shared" si="3"/>
        <v>0</v>
      </c>
      <c r="AM25" s="661" t="s">
        <v>489</v>
      </c>
    </row>
    <row r="26" spans="1:47" ht="47.25" x14ac:dyDescent="0.25">
      <c r="A26" s="1002">
        <v>2</v>
      </c>
      <c r="B26" s="1002" t="s">
        <v>942</v>
      </c>
      <c r="C26" s="1003">
        <v>0.77764836999999998</v>
      </c>
      <c r="D26" s="1003">
        <v>0.77764836999999998</v>
      </c>
      <c r="E26" s="1006">
        <f t="shared" ref="E26:AJ26" si="5">SUM(E27:E30)</f>
        <v>0</v>
      </c>
      <c r="F26" s="1006">
        <f t="shared" si="5"/>
        <v>0</v>
      </c>
      <c r="G26" s="1006">
        <f t="shared" si="5"/>
        <v>0</v>
      </c>
      <c r="H26" s="1006">
        <f t="shared" si="5"/>
        <v>0</v>
      </c>
      <c r="I26" s="1006">
        <f t="shared" si="5"/>
        <v>0</v>
      </c>
      <c r="J26" s="1006">
        <f t="shared" si="5"/>
        <v>0</v>
      </c>
      <c r="K26" s="1006">
        <f t="shared" si="5"/>
        <v>0</v>
      </c>
      <c r="L26" s="1006">
        <f t="shared" si="5"/>
        <v>0</v>
      </c>
      <c r="M26" s="1006">
        <f t="shared" si="5"/>
        <v>0</v>
      </c>
      <c r="N26" s="1006">
        <f t="shared" si="5"/>
        <v>0</v>
      </c>
      <c r="O26" s="1006">
        <f t="shared" si="5"/>
        <v>0</v>
      </c>
      <c r="P26" s="1006">
        <f t="shared" si="5"/>
        <v>0</v>
      </c>
      <c r="Q26" s="1003">
        <f t="shared" si="5"/>
        <v>0.77764836999999998</v>
      </c>
      <c r="R26" s="1006">
        <f t="shared" si="5"/>
        <v>0</v>
      </c>
      <c r="S26" s="1003">
        <f t="shared" ref="S26" si="6">SUM(S27:S30)</f>
        <v>0.77764836999999998</v>
      </c>
      <c r="T26" s="1006">
        <f t="shared" si="5"/>
        <v>0</v>
      </c>
      <c r="U26" s="1006">
        <f t="shared" si="5"/>
        <v>0</v>
      </c>
      <c r="V26" s="1006">
        <f t="shared" si="5"/>
        <v>0</v>
      </c>
      <c r="W26" s="1006">
        <f t="shared" si="5"/>
        <v>0</v>
      </c>
      <c r="X26" s="1006">
        <f t="shared" si="5"/>
        <v>0</v>
      </c>
      <c r="Y26" s="1006">
        <f t="shared" si="5"/>
        <v>0</v>
      </c>
      <c r="Z26" s="1006">
        <f t="shared" si="5"/>
        <v>0</v>
      </c>
      <c r="AA26" s="1006">
        <f t="shared" si="5"/>
        <v>0</v>
      </c>
      <c r="AB26" s="1006">
        <f t="shared" si="5"/>
        <v>0</v>
      </c>
      <c r="AC26" s="1006">
        <f t="shared" si="5"/>
        <v>0</v>
      </c>
      <c r="AD26" s="1006">
        <f t="shared" si="5"/>
        <v>0</v>
      </c>
      <c r="AE26" s="1006">
        <f t="shared" si="5"/>
        <v>0</v>
      </c>
      <c r="AF26" s="1006">
        <f t="shared" si="5"/>
        <v>0</v>
      </c>
      <c r="AG26" s="1006">
        <f t="shared" si="5"/>
        <v>0</v>
      </c>
      <c r="AH26" s="1006">
        <f t="shared" si="5"/>
        <v>0</v>
      </c>
      <c r="AI26" s="1006">
        <f t="shared" si="5"/>
        <v>0</v>
      </c>
      <c r="AJ26" s="1006">
        <f t="shared" si="5"/>
        <v>0</v>
      </c>
      <c r="AK26" s="1008">
        <f t="shared" si="4"/>
        <v>0.77764836999999998</v>
      </c>
      <c r="AL26" s="1008">
        <f>SUM(AL27:AL30)</f>
        <v>0.77764836999999998</v>
      </c>
      <c r="AM26" s="1007" t="s">
        <v>489</v>
      </c>
    </row>
    <row r="27" spans="1:47" x14ac:dyDescent="0.25">
      <c r="A27" s="656" t="s">
        <v>178</v>
      </c>
      <c r="B27" s="648" t="s">
        <v>177</v>
      </c>
      <c r="C27" s="780">
        <v>0</v>
      </c>
      <c r="D27" s="780">
        <v>0</v>
      </c>
      <c r="E27" s="647" t="s">
        <v>489</v>
      </c>
      <c r="F27" s="647" t="s">
        <v>489</v>
      </c>
      <c r="G27" s="647" t="s">
        <v>489</v>
      </c>
      <c r="H27" s="647" t="s">
        <v>489</v>
      </c>
      <c r="I27" s="647" t="s">
        <v>489</v>
      </c>
      <c r="J27" s="647" t="s">
        <v>489</v>
      </c>
      <c r="K27" s="647" t="s">
        <v>489</v>
      </c>
      <c r="L27" s="647" t="s">
        <v>489</v>
      </c>
      <c r="M27" s="647" t="s">
        <v>489</v>
      </c>
      <c r="N27" s="647" t="s">
        <v>489</v>
      </c>
      <c r="O27" s="647" t="s">
        <v>489</v>
      </c>
      <c r="P27" s="647" t="s">
        <v>489</v>
      </c>
      <c r="Q27" s="1009">
        <f>C27</f>
        <v>0</v>
      </c>
      <c r="R27" s="647" t="s">
        <v>489</v>
      </c>
      <c r="S27" s="1009">
        <f>D27</f>
        <v>0</v>
      </c>
      <c r="T27" s="647" t="s">
        <v>489</v>
      </c>
      <c r="U27" s="647" t="s">
        <v>489</v>
      </c>
      <c r="V27" s="647" t="s">
        <v>489</v>
      </c>
      <c r="W27" s="647" t="s">
        <v>489</v>
      </c>
      <c r="X27" s="647" t="s">
        <v>489</v>
      </c>
      <c r="Y27" s="647" t="s">
        <v>489</v>
      </c>
      <c r="Z27" s="647" t="s">
        <v>489</v>
      </c>
      <c r="AA27" s="647" t="s">
        <v>489</v>
      </c>
      <c r="AB27" s="647" t="s">
        <v>489</v>
      </c>
      <c r="AC27" s="647" t="s">
        <v>489</v>
      </c>
      <c r="AD27" s="647" t="s">
        <v>489</v>
      </c>
      <c r="AE27" s="647" t="s">
        <v>489</v>
      </c>
      <c r="AF27" s="647" t="s">
        <v>489</v>
      </c>
      <c r="AG27" s="647" t="s">
        <v>489</v>
      </c>
      <c r="AH27" s="647" t="s">
        <v>489</v>
      </c>
      <c r="AI27" s="647" t="s">
        <v>489</v>
      </c>
      <c r="AJ27" s="647" t="s">
        <v>489</v>
      </c>
      <c r="AK27" s="661">
        <f t="shared" si="4"/>
        <v>0</v>
      </c>
      <c r="AL27" s="781">
        <f>SUM(S27,W27,AA27,AE27,AI27)</f>
        <v>0</v>
      </c>
      <c r="AM27" s="661" t="s">
        <v>489</v>
      </c>
    </row>
    <row r="28" spans="1:47" x14ac:dyDescent="0.25">
      <c r="A28" s="656" t="s">
        <v>176</v>
      </c>
      <c r="B28" s="648" t="s">
        <v>175</v>
      </c>
      <c r="C28" s="781">
        <v>0.77371354999999997</v>
      </c>
      <c r="D28" s="781">
        <v>0.77371354999999997</v>
      </c>
      <c r="E28" s="647" t="s">
        <v>489</v>
      </c>
      <c r="F28" s="647" t="s">
        <v>489</v>
      </c>
      <c r="G28" s="647" t="s">
        <v>489</v>
      </c>
      <c r="H28" s="647" t="s">
        <v>489</v>
      </c>
      <c r="I28" s="647" t="s">
        <v>489</v>
      </c>
      <c r="J28" s="647" t="s">
        <v>489</v>
      </c>
      <c r="K28" s="647" t="s">
        <v>489</v>
      </c>
      <c r="L28" s="647" t="s">
        <v>489</v>
      </c>
      <c r="M28" s="647" t="s">
        <v>489</v>
      </c>
      <c r="N28" s="647" t="s">
        <v>489</v>
      </c>
      <c r="O28" s="647" t="s">
        <v>489</v>
      </c>
      <c r="P28" s="647" t="s">
        <v>489</v>
      </c>
      <c r="Q28" s="1009">
        <f t="shared" ref="Q28:Q30" si="7">C28</f>
        <v>0.77371354999999997</v>
      </c>
      <c r="R28" s="647" t="s">
        <v>489</v>
      </c>
      <c r="S28" s="1009">
        <f t="shared" ref="S28:S30" si="8">D28</f>
        <v>0.77371354999999997</v>
      </c>
      <c r="T28" s="647" t="s">
        <v>489</v>
      </c>
      <c r="U28" s="647" t="s">
        <v>489</v>
      </c>
      <c r="V28" s="647" t="s">
        <v>489</v>
      </c>
      <c r="W28" s="647" t="s">
        <v>489</v>
      </c>
      <c r="X28" s="647" t="s">
        <v>489</v>
      </c>
      <c r="Y28" s="647" t="s">
        <v>489</v>
      </c>
      <c r="Z28" s="647" t="s">
        <v>489</v>
      </c>
      <c r="AA28" s="647" t="s">
        <v>489</v>
      </c>
      <c r="AB28" s="647" t="s">
        <v>489</v>
      </c>
      <c r="AC28" s="647" t="s">
        <v>489</v>
      </c>
      <c r="AD28" s="647" t="s">
        <v>489</v>
      </c>
      <c r="AE28" s="647" t="s">
        <v>489</v>
      </c>
      <c r="AF28" s="647" t="s">
        <v>489</v>
      </c>
      <c r="AG28" s="647" t="s">
        <v>489</v>
      </c>
      <c r="AH28" s="647" t="s">
        <v>489</v>
      </c>
      <c r="AI28" s="647" t="s">
        <v>489</v>
      </c>
      <c r="AJ28" s="647" t="s">
        <v>489</v>
      </c>
      <c r="AK28" s="661">
        <f t="shared" ref="AK28:AK30" si="9">SUM(Q28,U28,Y28,AC28,AG28)</f>
        <v>0.77371354999999997</v>
      </c>
      <c r="AL28" s="781">
        <f t="shared" ref="AL28:AL30" si="10">SUM(S28,W28,AA28,AE28,AI28)</f>
        <v>0.77371354999999997</v>
      </c>
      <c r="AM28" s="661" t="s">
        <v>489</v>
      </c>
    </row>
    <row r="29" spans="1:47" x14ac:dyDescent="0.25">
      <c r="A29" s="656" t="s">
        <v>174</v>
      </c>
      <c r="B29" s="648" t="s">
        <v>173</v>
      </c>
      <c r="C29" s="780">
        <v>0</v>
      </c>
      <c r="D29" s="780">
        <v>0</v>
      </c>
      <c r="E29" s="647" t="s">
        <v>489</v>
      </c>
      <c r="F29" s="647" t="s">
        <v>489</v>
      </c>
      <c r="G29" s="647" t="s">
        <v>489</v>
      </c>
      <c r="H29" s="647" t="s">
        <v>489</v>
      </c>
      <c r="I29" s="647" t="s">
        <v>489</v>
      </c>
      <c r="J29" s="647" t="s">
        <v>489</v>
      </c>
      <c r="K29" s="647" t="s">
        <v>489</v>
      </c>
      <c r="L29" s="647" t="s">
        <v>489</v>
      </c>
      <c r="M29" s="647" t="s">
        <v>489</v>
      </c>
      <c r="N29" s="647" t="s">
        <v>489</v>
      </c>
      <c r="O29" s="647" t="s">
        <v>489</v>
      </c>
      <c r="P29" s="647" t="s">
        <v>489</v>
      </c>
      <c r="Q29" s="1009">
        <f t="shared" si="7"/>
        <v>0</v>
      </c>
      <c r="R29" s="647" t="s">
        <v>489</v>
      </c>
      <c r="S29" s="1009">
        <f t="shared" si="8"/>
        <v>0</v>
      </c>
      <c r="T29" s="647" t="s">
        <v>489</v>
      </c>
      <c r="U29" s="647" t="s">
        <v>489</v>
      </c>
      <c r="V29" s="647" t="s">
        <v>489</v>
      </c>
      <c r="W29" s="647" t="s">
        <v>489</v>
      </c>
      <c r="X29" s="647" t="s">
        <v>489</v>
      </c>
      <c r="Y29" s="647" t="s">
        <v>489</v>
      </c>
      <c r="Z29" s="647" t="s">
        <v>489</v>
      </c>
      <c r="AA29" s="647" t="s">
        <v>489</v>
      </c>
      <c r="AB29" s="647" t="s">
        <v>489</v>
      </c>
      <c r="AC29" s="647" t="s">
        <v>489</v>
      </c>
      <c r="AD29" s="647" t="s">
        <v>489</v>
      </c>
      <c r="AE29" s="647" t="s">
        <v>489</v>
      </c>
      <c r="AF29" s="647" t="s">
        <v>489</v>
      </c>
      <c r="AG29" s="647" t="s">
        <v>489</v>
      </c>
      <c r="AH29" s="647" t="s">
        <v>489</v>
      </c>
      <c r="AI29" s="647" t="s">
        <v>489</v>
      </c>
      <c r="AJ29" s="647" t="s">
        <v>489</v>
      </c>
      <c r="AK29" s="661">
        <f t="shared" si="9"/>
        <v>0</v>
      </c>
      <c r="AL29" s="781">
        <f t="shared" si="10"/>
        <v>0</v>
      </c>
      <c r="AM29" s="661" t="s">
        <v>489</v>
      </c>
    </row>
    <row r="30" spans="1:47" x14ac:dyDescent="0.25">
      <c r="A30" s="656" t="s">
        <v>172</v>
      </c>
      <c r="B30" s="648" t="s">
        <v>171</v>
      </c>
      <c r="C30" s="781">
        <v>3.9348200000000003E-3</v>
      </c>
      <c r="D30" s="781">
        <v>3.9348200000000003E-3</v>
      </c>
      <c r="E30" s="647" t="s">
        <v>489</v>
      </c>
      <c r="F30" s="647" t="s">
        <v>489</v>
      </c>
      <c r="G30" s="647" t="s">
        <v>489</v>
      </c>
      <c r="H30" s="647" t="s">
        <v>489</v>
      </c>
      <c r="I30" s="647" t="s">
        <v>489</v>
      </c>
      <c r="J30" s="647" t="s">
        <v>489</v>
      </c>
      <c r="K30" s="647" t="s">
        <v>489</v>
      </c>
      <c r="L30" s="647" t="s">
        <v>489</v>
      </c>
      <c r="M30" s="647" t="s">
        <v>489</v>
      </c>
      <c r="N30" s="647" t="s">
        <v>489</v>
      </c>
      <c r="O30" s="647" t="s">
        <v>489</v>
      </c>
      <c r="P30" s="647" t="s">
        <v>489</v>
      </c>
      <c r="Q30" s="1009">
        <f t="shared" si="7"/>
        <v>3.9348200000000003E-3</v>
      </c>
      <c r="R30" s="647" t="s">
        <v>489</v>
      </c>
      <c r="S30" s="1009">
        <f t="shared" si="8"/>
        <v>3.9348200000000003E-3</v>
      </c>
      <c r="T30" s="647" t="s">
        <v>489</v>
      </c>
      <c r="U30" s="647" t="s">
        <v>489</v>
      </c>
      <c r="V30" s="647" t="s">
        <v>489</v>
      </c>
      <c r="W30" s="647" t="s">
        <v>489</v>
      </c>
      <c r="X30" s="647" t="s">
        <v>489</v>
      </c>
      <c r="Y30" s="647" t="s">
        <v>489</v>
      </c>
      <c r="Z30" s="647" t="s">
        <v>489</v>
      </c>
      <c r="AA30" s="647" t="s">
        <v>489</v>
      </c>
      <c r="AB30" s="647" t="s">
        <v>489</v>
      </c>
      <c r="AC30" s="647" t="s">
        <v>489</v>
      </c>
      <c r="AD30" s="647" t="s">
        <v>489</v>
      </c>
      <c r="AE30" s="647" t="s">
        <v>489</v>
      </c>
      <c r="AF30" s="647" t="s">
        <v>489</v>
      </c>
      <c r="AG30" s="647" t="s">
        <v>489</v>
      </c>
      <c r="AH30" s="647" t="s">
        <v>489</v>
      </c>
      <c r="AI30" s="647" t="s">
        <v>489</v>
      </c>
      <c r="AJ30" s="647" t="s">
        <v>489</v>
      </c>
      <c r="AK30" s="661">
        <f t="shared" si="9"/>
        <v>3.9348200000000003E-3</v>
      </c>
      <c r="AL30" s="781">
        <f t="shared" si="10"/>
        <v>3.9348200000000003E-3</v>
      </c>
      <c r="AM30" s="661" t="s">
        <v>489</v>
      </c>
    </row>
    <row r="31" spans="1:47" s="1018" customFormat="1" ht="78.75" x14ac:dyDescent="0.25">
      <c r="A31" s="998">
        <v>3</v>
      </c>
      <c r="B31" s="998" t="s">
        <v>943</v>
      </c>
      <c r="C31" s="999" t="s">
        <v>489</v>
      </c>
      <c r="D31" s="999" t="s">
        <v>489</v>
      </c>
      <c r="E31" s="999" t="s">
        <v>489</v>
      </c>
      <c r="F31" s="999" t="s">
        <v>489</v>
      </c>
      <c r="G31" s="999" t="s">
        <v>489</v>
      </c>
      <c r="H31" s="999" t="s">
        <v>489</v>
      </c>
      <c r="I31" s="999" t="s">
        <v>489</v>
      </c>
      <c r="J31" s="999" t="s">
        <v>489</v>
      </c>
      <c r="K31" s="999" t="s">
        <v>489</v>
      </c>
      <c r="L31" s="999" t="s">
        <v>489</v>
      </c>
      <c r="M31" s="999" t="s">
        <v>489</v>
      </c>
      <c r="N31" s="999" t="s">
        <v>489</v>
      </c>
      <c r="O31" s="999" t="s">
        <v>489</v>
      </c>
      <c r="P31" s="999" t="s">
        <v>489</v>
      </c>
      <c r="Q31" s="999" t="s">
        <v>489</v>
      </c>
      <c r="R31" s="999" t="s">
        <v>489</v>
      </c>
      <c r="S31" s="999" t="s">
        <v>489</v>
      </c>
      <c r="T31" s="999" t="s">
        <v>489</v>
      </c>
      <c r="U31" s="999" t="s">
        <v>489</v>
      </c>
      <c r="V31" s="999" t="s">
        <v>489</v>
      </c>
      <c r="W31" s="999" t="s">
        <v>489</v>
      </c>
      <c r="X31" s="999" t="s">
        <v>489</v>
      </c>
      <c r="Y31" s="999" t="s">
        <v>489</v>
      </c>
      <c r="Z31" s="999" t="s">
        <v>489</v>
      </c>
      <c r="AA31" s="999" t="s">
        <v>489</v>
      </c>
      <c r="AB31" s="999" t="s">
        <v>489</v>
      </c>
      <c r="AC31" s="999" t="s">
        <v>489</v>
      </c>
      <c r="AD31" s="999" t="s">
        <v>489</v>
      </c>
      <c r="AE31" s="999" t="s">
        <v>489</v>
      </c>
      <c r="AF31" s="999" t="s">
        <v>489</v>
      </c>
      <c r="AG31" s="999" t="s">
        <v>489</v>
      </c>
      <c r="AH31" s="999" t="s">
        <v>489</v>
      </c>
      <c r="AI31" s="999" t="s">
        <v>489</v>
      </c>
      <c r="AJ31" s="999" t="s">
        <v>489</v>
      </c>
      <c r="AK31" s="999" t="s">
        <v>489</v>
      </c>
      <c r="AL31" s="1001" t="s">
        <v>489</v>
      </c>
      <c r="AM31" s="1001" t="s">
        <v>489</v>
      </c>
    </row>
    <row r="32" spans="1:47" x14ac:dyDescent="0.25">
      <c r="A32" s="656" t="s">
        <v>169</v>
      </c>
      <c r="B32" s="648" t="s">
        <v>177</v>
      </c>
      <c r="C32" s="647" t="s">
        <v>489</v>
      </c>
      <c r="D32" s="1017" t="s">
        <v>489</v>
      </c>
      <c r="E32" s="647" t="s">
        <v>489</v>
      </c>
      <c r="F32" s="647" t="s">
        <v>489</v>
      </c>
      <c r="G32" s="647" t="s">
        <v>489</v>
      </c>
      <c r="H32" s="647" t="s">
        <v>489</v>
      </c>
      <c r="I32" s="647" t="s">
        <v>489</v>
      </c>
      <c r="J32" s="647" t="s">
        <v>489</v>
      </c>
      <c r="K32" s="647" t="s">
        <v>489</v>
      </c>
      <c r="L32" s="647" t="s">
        <v>489</v>
      </c>
      <c r="M32" s="647" t="s">
        <v>489</v>
      </c>
      <c r="N32" s="647" t="s">
        <v>489</v>
      </c>
      <c r="O32" s="647" t="s">
        <v>489</v>
      </c>
      <c r="P32" s="647" t="s">
        <v>489</v>
      </c>
      <c r="Q32" s="647" t="s">
        <v>489</v>
      </c>
      <c r="R32" s="647" t="s">
        <v>489</v>
      </c>
      <c r="S32" s="1017" t="s">
        <v>489</v>
      </c>
      <c r="T32" s="647" t="s">
        <v>489</v>
      </c>
      <c r="U32" s="647" t="s">
        <v>489</v>
      </c>
      <c r="V32" s="647" t="s">
        <v>489</v>
      </c>
      <c r="W32" s="647" t="s">
        <v>489</v>
      </c>
      <c r="X32" s="647" t="s">
        <v>489</v>
      </c>
      <c r="Y32" s="647" t="s">
        <v>489</v>
      </c>
      <c r="Z32" s="647" t="s">
        <v>489</v>
      </c>
      <c r="AA32" s="647" t="s">
        <v>489</v>
      </c>
      <c r="AB32" s="647" t="s">
        <v>489</v>
      </c>
      <c r="AC32" s="647" t="s">
        <v>489</v>
      </c>
      <c r="AD32" s="647" t="s">
        <v>489</v>
      </c>
      <c r="AE32" s="647" t="s">
        <v>489</v>
      </c>
      <c r="AF32" s="647" t="s">
        <v>489</v>
      </c>
      <c r="AG32" s="647" t="s">
        <v>489</v>
      </c>
      <c r="AH32" s="647" t="s">
        <v>489</v>
      </c>
      <c r="AI32" s="647" t="s">
        <v>489</v>
      </c>
      <c r="AJ32" s="647" t="s">
        <v>489</v>
      </c>
      <c r="AK32" s="661">
        <f t="shared" ref="AK32" si="11">SUM(Q32,U32,Y32,AC32,AG32)</f>
        <v>0</v>
      </c>
      <c r="AL32" s="781">
        <f>SUM(S32,W32,AA32,AE32,AI32)</f>
        <v>0</v>
      </c>
      <c r="AM32" s="661" t="s">
        <v>489</v>
      </c>
    </row>
    <row r="33" spans="1:39" x14ac:dyDescent="0.25">
      <c r="A33" s="656" t="s">
        <v>167</v>
      </c>
      <c r="B33" s="648" t="s">
        <v>175</v>
      </c>
      <c r="C33" s="647" t="s">
        <v>489</v>
      </c>
      <c r="D33" s="1017" t="s">
        <v>489</v>
      </c>
      <c r="E33" s="647" t="s">
        <v>489</v>
      </c>
      <c r="F33" s="647" t="s">
        <v>489</v>
      </c>
      <c r="G33" s="647" t="s">
        <v>489</v>
      </c>
      <c r="H33" s="647" t="s">
        <v>489</v>
      </c>
      <c r="I33" s="647" t="s">
        <v>489</v>
      </c>
      <c r="J33" s="647" t="s">
        <v>489</v>
      </c>
      <c r="K33" s="647" t="s">
        <v>489</v>
      </c>
      <c r="L33" s="647" t="s">
        <v>489</v>
      </c>
      <c r="M33" s="647" t="s">
        <v>489</v>
      </c>
      <c r="N33" s="647" t="s">
        <v>489</v>
      </c>
      <c r="O33" s="647" t="s">
        <v>489</v>
      </c>
      <c r="P33" s="647" t="s">
        <v>489</v>
      </c>
      <c r="Q33" s="647" t="s">
        <v>489</v>
      </c>
      <c r="R33" s="647" t="s">
        <v>489</v>
      </c>
      <c r="S33" s="1017" t="s">
        <v>489</v>
      </c>
      <c r="T33" s="647" t="s">
        <v>489</v>
      </c>
      <c r="U33" s="647" t="s">
        <v>489</v>
      </c>
      <c r="V33" s="647" t="s">
        <v>489</v>
      </c>
      <c r="W33" s="647" t="s">
        <v>489</v>
      </c>
      <c r="X33" s="647" t="s">
        <v>489</v>
      </c>
      <c r="Y33" s="647" t="s">
        <v>489</v>
      </c>
      <c r="Z33" s="647" t="s">
        <v>489</v>
      </c>
      <c r="AA33" s="647" t="s">
        <v>489</v>
      </c>
      <c r="AB33" s="647" t="s">
        <v>489</v>
      </c>
      <c r="AC33" s="647" t="s">
        <v>489</v>
      </c>
      <c r="AD33" s="647" t="s">
        <v>489</v>
      </c>
      <c r="AE33" s="647" t="s">
        <v>489</v>
      </c>
      <c r="AF33" s="647" t="s">
        <v>489</v>
      </c>
      <c r="AG33" s="647" t="s">
        <v>489</v>
      </c>
      <c r="AH33" s="647" t="s">
        <v>489</v>
      </c>
      <c r="AI33" s="647" t="s">
        <v>489</v>
      </c>
      <c r="AJ33" s="647" t="s">
        <v>489</v>
      </c>
      <c r="AK33" s="661">
        <f t="shared" ref="AK33:AK35" si="12">SUM(Q33,U33,Y33,AC33,AG33)</f>
        <v>0</v>
      </c>
      <c r="AL33" s="781">
        <f t="shared" ref="AL33:AL35" si="13">SUM(S33,W33,AA33,AE33,AI33)</f>
        <v>0</v>
      </c>
      <c r="AM33" s="661" t="s">
        <v>489</v>
      </c>
    </row>
    <row r="34" spans="1:39" x14ac:dyDescent="0.25">
      <c r="A34" s="656" t="s">
        <v>166</v>
      </c>
      <c r="B34" s="648" t="s">
        <v>173</v>
      </c>
      <c r="C34" s="647" t="s">
        <v>489</v>
      </c>
      <c r="D34" s="1017" t="s">
        <v>489</v>
      </c>
      <c r="E34" s="647" t="s">
        <v>489</v>
      </c>
      <c r="F34" s="647" t="s">
        <v>489</v>
      </c>
      <c r="G34" s="647" t="s">
        <v>489</v>
      </c>
      <c r="H34" s="647" t="s">
        <v>489</v>
      </c>
      <c r="I34" s="647" t="s">
        <v>489</v>
      </c>
      <c r="J34" s="647" t="s">
        <v>489</v>
      </c>
      <c r="K34" s="647" t="s">
        <v>489</v>
      </c>
      <c r="L34" s="647" t="s">
        <v>489</v>
      </c>
      <c r="M34" s="647" t="s">
        <v>489</v>
      </c>
      <c r="N34" s="647" t="s">
        <v>489</v>
      </c>
      <c r="O34" s="647" t="s">
        <v>489</v>
      </c>
      <c r="P34" s="647" t="s">
        <v>489</v>
      </c>
      <c r="Q34" s="647" t="s">
        <v>489</v>
      </c>
      <c r="R34" s="647" t="s">
        <v>489</v>
      </c>
      <c r="S34" s="1017" t="s">
        <v>489</v>
      </c>
      <c r="T34" s="647" t="s">
        <v>489</v>
      </c>
      <c r="U34" s="647" t="s">
        <v>489</v>
      </c>
      <c r="V34" s="647" t="s">
        <v>489</v>
      </c>
      <c r="W34" s="647" t="s">
        <v>489</v>
      </c>
      <c r="X34" s="647" t="s">
        <v>489</v>
      </c>
      <c r="Y34" s="647" t="s">
        <v>489</v>
      </c>
      <c r="Z34" s="647" t="s">
        <v>489</v>
      </c>
      <c r="AA34" s="647" t="s">
        <v>489</v>
      </c>
      <c r="AB34" s="647" t="s">
        <v>489</v>
      </c>
      <c r="AC34" s="647" t="s">
        <v>489</v>
      </c>
      <c r="AD34" s="647" t="s">
        <v>489</v>
      </c>
      <c r="AE34" s="647" t="s">
        <v>489</v>
      </c>
      <c r="AF34" s="647" t="s">
        <v>489</v>
      </c>
      <c r="AG34" s="647" t="s">
        <v>489</v>
      </c>
      <c r="AH34" s="647" t="s">
        <v>489</v>
      </c>
      <c r="AI34" s="647" t="s">
        <v>489</v>
      </c>
      <c r="AJ34" s="647" t="s">
        <v>489</v>
      </c>
      <c r="AK34" s="661">
        <f t="shared" si="12"/>
        <v>0</v>
      </c>
      <c r="AL34" s="781">
        <f t="shared" si="13"/>
        <v>0</v>
      </c>
      <c r="AM34" s="661" t="s">
        <v>489</v>
      </c>
    </row>
    <row r="35" spans="1:39" x14ac:dyDescent="0.25">
      <c r="A35" s="656" t="s">
        <v>165</v>
      </c>
      <c r="B35" s="648" t="s">
        <v>171</v>
      </c>
      <c r="C35" s="647" t="s">
        <v>489</v>
      </c>
      <c r="D35" s="1017" t="s">
        <v>489</v>
      </c>
      <c r="E35" s="647" t="s">
        <v>489</v>
      </c>
      <c r="F35" s="647" t="s">
        <v>489</v>
      </c>
      <c r="G35" s="647" t="s">
        <v>489</v>
      </c>
      <c r="H35" s="647" t="s">
        <v>489</v>
      </c>
      <c r="I35" s="647" t="s">
        <v>489</v>
      </c>
      <c r="J35" s="647" t="s">
        <v>489</v>
      </c>
      <c r="K35" s="647" t="s">
        <v>489</v>
      </c>
      <c r="L35" s="647" t="s">
        <v>489</v>
      </c>
      <c r="M35" s="647" t="s">
        <v>489</v>
      </c>
      <c r="N35" s="647" t="s">
        <v>489</v>
      </c>
      <c r="O35" s="647" t="s">
        <v>489</v>
      </c>
      <c r="P35" s="647" t="s">
        <v>489</v>
      </c>
      <c r="Q35" s="647" t="s">
        <v>489</v>
      </c>
      <c r="R35" s="647" t="s">
        <v>489</v>
      </c>
      <c r="S35" s="1017" t="s">
        <v>489</v>
      </c>
      <c r="T35" s="647" t="s">
        <v>489</v>
      </c>
      <c r="U35" s="647" t="s">
        <v>489</v>
      </c>
      <c r="V35" s="647" t="s">
        <v>489</v>
      </c>
      <c r="W35" s="647" t="s">
        <v>489</v>
      </c>
      <c r="X35" s="647" t="s">
        <v>489</v>
      </c>
      <c r="Y35" s="647" t="s">
        <v>489</v>
      </c>
      <c r="Z35" s="647" t="s">
        <v>489</v>
      </c>
      <c r="AA35" s="647" t="s">
        <v>489</v>
      </c>
      <c r="AB35" s="647" t="s">
        <v>489</v>
      </c>
      <c r="AC35" s="647" t="s">
        <v>489</v>
      </c>
      <c r="AD35" s="647" t="s">
        <v>489</v>
      </c>
      <c r="AE35" s="647" t="s">
        <v>489</v>
      </c>
      <c r="AF35" s="647" t="s">
        <v>489</v>
      </c>
      <c r="AG35" s="647" t="s">
        <v>489</v>
      </c>
      <c r="AH35" s="647" t="s">
        <v>489</v>
      </c>
      <c r="AI35" s="647" t="s">
        <v>489</v>
      </c>
      <c r="AJ35" s="647" t="s">
        <v>489</v>
      </c>
      <c r="AK35" s="661">
        <f t="shared" si="12"/>
        <v>0</v>
      </c>
      <c r="AL35" s="781">
        <f t="shared" si="13"/>
        <v>0</v>
      </c>
      <c r="AM35" s="661" t="s">
        <v>489</v>
      </c>
    </row>
    <row r="36" spans="1:39" ht="47.25" x14ac:dyDescent="0.25">
      <c r="A36" s="998">
        <v>4</v>
      </c>
      <c r="B36" s="998" t="s">
        <v>944</v>
      </c>
      <c r="C36" s="998"/>
      <c r="D36" s="998"/>
      <c r="E36" s="999"/>
      <c r="F36" s="999"/>
      <c r="G36" s="999"/>
      <c r="H36" s="999"/>
      <c r="I36" s="999"/>
      <c r="J36" s="999"/>
      <c r="K36" s="999"/>
      <c r="L36" s="999"/>
      <c r="M36" s="999"/>
      <c r="N36" s="999"/>
      <c r="O36" s="999"/>
      <c r="P36" s="999"/>
      <c r="Q36" s="1000"/>
      <c r="R36" s="999"/>
      <c r="S36" s="1000"/>
      <c r="T36" s="999"/>
      <c r="U36" s="999"/>
      <c r="V36" s="999"/>
      <c r="W36" s="999"/>
      <c r="X36" s="999"/>
      <c r="Y36" s="999"/>
      <c r="Z36" s="999"/>
      <c r="AA36" s="999"/>
      <c r="AB36" s="999"/>
      <c r="AC36" s="999"/>
      <c r="AD36" s="999"/>
      <c r="AE36" s="999"/>
      <c r="AF36" s="999"/>
      <c r="AG36" s="999"/>
      <c r="AH36" s="999"/>
      <c r="AI36" s="999"/>
      <c r="AJ36" s="999"/>
      <c r="AK36" s="1001"/>
      <c r="AL36" s="1001"/>
      <c r="AM36" s="1001"/>
    </row>
    <row r="37" spans="1:39" x14ac:dyDescent="0.25">
      <c r="A37" s="656" t="s">
        <v>160</v>
      </c>
      <c r="B37" s="648" t="s">
        <v>945</v>
      </c>
      <c r="C37" s="647" t="s">
        <v>489</v>
      </c>
      <c r="D37" s="1017" t="s">
        <v>489</v>
      </c>
      <c r="E37" s="647" t="s">
        <v>489</v>
      </c>
      <c r="F37" s="647" t="s">
        <v>489</v>
      </c>
      <c r="G37" s="647" t="s">
        <v>489</v>
      </c>
      <c r="H37" s="647" t="s">
        <v>489</v>
      </c>
      <c r="I37" s="647" t="s">
        <v>489</v>
      </c>
      <c r="J37" s="647" t="s">
        <v>489</v>
      </c>
      <c r="K37" s="647" t="s">
        <v>489</v>
      </c>
      <c r="L37" s="647" t="s">
        <v>489</v>
      </c>
      <c r="M37" s="647" t="s">
        <v>489</v>
      </c>
      <c r="N37" s="647" t="s">
        <v>489</v>
      </c>
      <c r="O37" s="647" t="s">
        <v>489</v>
      </c>
      <c r="P37" s="647" t="s">
        <v>489</v>
      </c>
      <c r="Q37" s="661" t="str">
        <f>C37</f>
        <v>нд</v>
      </c>
      <c r="R37" s="647" t="s">
        <v>489</v>
      </c>
      <c r="S37" s="661" t="str">
        <f>E37</f>
        <v>нд</v>
      </c>
      <c r="T37" s="647" t="s">
        <v>489</v>
      </c>
      <c r="U37" s="647" t="s">
        <v>489</v>
      </c>
      <c r="V37" s="647" t="s">
        <v>489</v>
      </c>
      <c r="W37" s="647" t="s">
        <v>489</v>
      </c>
      <c r="X37" s="647" t="s">
        <v>489</v>
      </c>
      <c r="Y37" s="647" t="s">
        <v>489</v>
      </c>
      <c r="Z37" s="647" t="s">
        <v>489</v>
      </c>
      <c r="AA37" s="647" t="s">
        <v>489</v>
      </c>
      <c r="AB37" s="647" t="s">
        <v>489</v>
      </c>
      <c r="AC37" s="647" t="s">
        <v>489</v>
      </c>
      <c r="AD37" s="647" t="s">
        <v>489</v>
      </c>
      <c r="AE37" s="647" t="s">
        <v>489</v>
      </c>
      <c r="AF37" s="647" t="s">
        <v>489</v>
      </c>
      <c r="AG37" s="647" t="s">
        <v>489</v>
      </c>
      <c r="AH37" s="647" t="s">
        <v>489</v>
      </c>
      <c r="AI37" s="647" t="s">
        <v>489</v>
      </c>
      <c r="AJ37" s="647" t="s">
        <v>489</v>
      </c>
      <c r="AK37" s="661">
        <f t="shared" ref="AK37" si="14">SUM(Q37,U37,Y37,AC37,AG37)</f>
        <v>0</v>
      </c>
      <c r="AL37" s="781">
        <f>SUM(S37,W37,AA37,AE37,AI37)</f>
        <v>0</v>
      </c>
      <c r="AM37" s="661" t="s">
        <v>489</v>
      </c>
    </row>
    <row r="38" spans="1:39" x14ac:dyDescent="0.25">
      <c r="A38" s="656" t="s">
        <v>158</v>
      </c>
      <c r="B38" s="648" t="s">
        <v>946</v>
      </c>
      <c r="C38" s="1013" t="s">
        <v>489</v>
      </c>
      <c r="D38" s="1017" t="s">
        <v>489</v>
      </c>
      <c r="E38" s="647" t="s">
        <v>489</v>
      </c>
      <c r="F38" s="647" t="s">
        <v>489</v>
      </c>
      <c r="G38" s="647" t="s">
        <v>489</v>
      </c>
      <c r="H38" s="647" t="s">
        <v>489</v>
      </c>
      <c r="I38" s="647" t="s">
        <v>489</v>
      </c>
      <c r="J38" s="647" t="s">
        <v>489</v>
      </c>
      <c r="K38" s="647" t="s">
        <v>489</v>
      </c>
      <c r="L38" s="647" t="s">
        <v>489</v>
      </c>
      <c r="M38" s="647" t="s">
        <v>489</v>
      </c>
      <c r="N38" s="647" t="s">
        <v>489</v>
      </c>
      <c r="O38" s="647" t="s">
        <v>489</v>
      </c>
      <c r="P38" s="647" t="s">
        <v>489</v>
      </c>
      <c r="Q38" s="647" t="s">
        <v>489</v>
      </c>
      <c r="R38" s="647" t="s">
        <v>489</v>
      </c>
      <c r="S38" s="1017" t="s">
        <v>489</v>
      </c>
      <c r="T38" s="647" t="s">
        <v>489</v>
      </c>
      <c r="U38" s="647" t="s">
        <v>489</v>
      </c>
      <c r="V38" s="647" t="s">
        <v>489</v>
      </c>
      <c r="W38" s="647" t="s">
        <v>489</v>
      </c>
      <c r="X38" s="647" t="s">
        <v>489</v>
      </c>
      <c r="Y38" s="647" t="s">
        <v>489</v>
      </c>
      <c r="Z38" s="647" t="s">
        <v>489</v>
      </c>
      <c r="AA38" s="647" t="s">
        <v>489</v>
      </c>
      <c r="AB38" s="647" t="s">
        <v>489</v>
      </c>
      <c r="AC38" s="647" t="s">
        <v>489</v>
      </c>
      <c r="AD38" s="647" t="s">
        <v>489</v>
      </c>
      <c r="AE38" s="647" t="s">
        <v>489</v>
      </c>
      <c r="AF38" s="647" t="s">
        <v>489</v>
      </c>
      <c r="AG38" s="647" t="s">
        <v>489</v>
      </c>
      <c r="AH38" s="647" t="s">
        <v>489</v>
      </c>
      <c r="AI38" s="647" t="s">
        <v>489</v>
      </c>
      <c r="AJ38" s="647" t="s">
        <v>489</v>
      </c>
      <c r="AK38" s="661">
        <f t="shared" ref="AK38:AK51" si="15">SUM(Q38,U38,Y38,AC38,AG38)</f>
        <v>0</v>
      </c>
      <c r="AL38" s="781">
        <f t="shared" ref="AL38:AL51" si="16">SUM(S38,W38,AA38,AE38,AI38)</f>
        <v>0</v>
      </c>
      <c r="AM38" s="661" t="s">
        <v>489</v>
      </c>
    </row>
    <row r="39" spans="1:39" x14ac:dyDescent="0.25">
      <c r="A39" s="656" t="s">
        <v>156</v>
      </c>
      <c r="B39" s="648" t="s">
        <v>155</v>
      </c>
      <c r="C39" s="1013" t="s">
        <v>489</v>
      </c>
      <c r="D39" s="1017" t="s">
        <v>489</v>
      </c>
      <c r="E39" s="647" t="s">
        <v>489</v>
      </c>
      <c r="F39" s="647" t="s">
        <v>489</v>
      </c>
      <c r="G39" s="647" t="s">
        <v>489</v>
      </c>
      <c r="H39" s="647" t="s">
        <v>489</v>
      </c>
      <c r="I39" s="647" t="s">
        <v>489</v>
      </c>
      <c r="J39" s="647" t="s">
        <v>489</v>
      </c>
      <c r="K39" s="647" t="s">
        <v>489</v>
      </c>
      <c r="L39" s="647" t="s">
        <v>489</v>
      </c>
      <c r="M39" s="647" t="s">
        <v>489</v>
      </c>
      <c r="N39" s="647" t="s">
        <v>489</v>
      </c>
      <c r="O39" s="647" t="s">
        <v>489</v>
      </c>
      <c r="P39" s="647" t="s">
        <v>489</v>
      </c>
      <c r="Q39" s="647" t="s">
        <v>489</v>
      </c>
      <c r="R39" s="647" t="s">
        <v>489</v>
      </c>
      <c r="S39" s="1017" t="s">
        <v>489</v>
      </c>
      <c r="T39" s="647" t="s">
        <v>489</v>
      </c>
      <c r="U39" s="647" t="s">
        <v>489</v>
      </c>
      <c r="V39" s="647" t="s">
        <v>489</v>
      </c>
      <c r="W39" s="647" t="s">
        <v>489</v>
      </c>
      <c r="X39" s="647" t="s">
        <v>489</v>
      </c>
      <c r="Y39" s="647" t="s">
        <v>489</v>
      </c>
      <c r="Z39" s="647" t="s">
        <v>489</v>
      </c>
      <c r="AA39" s="647" t="s">
        <v>489</v>
      </c>
      <c r="AB39" s="647" t="s">
        <v>489</v>
      </c>
      <c r="AC39" s="647" t="s">
        <v>489</v>
      </c>
      <c r="AD39" s="647" t="s">
        <v>489</v>
      </c>
      <c r="AE39" s="647" t="s">
        <v>489</v>
      </c>
      <c r="AF39" s="647" t="s">
        <v>489</v>
      </c>
      <c r="AG39" s="647" t="s">
        <v>489</v>
      </c>
      <c r="AH39" s="647" t="s">
        <v>489</v>
      </c>
      <c r="AI39" s="647" t="s">
        <v>489</v>
      </c>
      <c r="AJ39" s="647" t="s">
        <v>489</v>
      </c>
      <c r="AK39" s="661">
        <f t="shared" si="15"/>
        <v>0</v>
      </c>
      <c r="AL39" s="781">
        <f t="shared" si="16"/>
        <v>0</v>
      </c>
      <c r="AM39" s="661" t="s">
        <v>489</v>
      </c>
    </row>
    <row r="40" spans="1:39" ht="31.5" x14ac:dyDescent="0.25">
      <c r="A40" s="656" t="s">
        <v>154</v>
      </c>
      <c r="B40" s="648" t="s">
        <v>947</v>
      </c>
      <c r="C40" s="1013" t="s">
        <v>489</v>
      </c>
      <c r="D40" s="1017" t="s">
        <v>489</v>
      </c>
      <c r="E40" s="647" t="s">
        <v>489</v>
      </c>
      <c r="F40" s="647" t="s">
        <v>489</v>
      </c>
      <c r="G40" s="647" t="s">
        <v>489</v>
      </c>
      <c r="H40" s="647" t="s">
        <v>489</v>
      </c>
      <c r="I40" s="647" t="s">
        <v>489</v>
      </c>
      <c r="J40" s="647" t="s">
        <v>489</v>
      </c>
      <c r="K40" s="647" t="s">
        <v>489</v>
      </c>
      <c r="L40" s="647" t="s">
        <v>489</v>
      </c>
      <c r="M40" s="647" t="s">
        <v>489</v>
      </c>
      <c r="N40" s="647" t="s">
        <v>489</v>
      </c>
      <c r="O40" s="647" t="s">
        <v>489</v>
      </c>
      <c r="P40" s="647" t="s">
        <v>489</v>
      </c>
      <c r="Q40" s="661" t="str">
        <f>C40</f>
        <v>нд</v>
      </c>
      <c r="R40" s="647" t="s">
        <v>489</v>
      </c>
      <c r="S40" s="661" t="str">
        <f>E40</f>
        <v>нд</v>
      </c>
      <c r="T40" s="647" t="s">
        <v>489</v>
      </c>
      <c r="U40" s="647" t="s">
        <v>489</v>
      </c>
      <c r="V40" s="647" t="s">
        <v>489</v>
      </c>
      <c r="W40" s="647" t="s">
        <v>489</v>
      </c>
      <c r="X40" s="647" t="s">
        <v>489</v>
      </c>
      <c r="Y40" s="647" t="s">
        <v>489</v>
      </c>
      <c r="Z40" s="647" t="s">
        <v>489</v>
      </c>
      <c r="AA40" s="647" t="s">
        <v>489</v>
      </c>
      <c r="AB40" s="647" t="s">
        <v>489</v>
      </c>
      <c r="AC40" s="647" t="s">
        <v>489</v>
      </c>
      <c r="AD40" s="647" t="s">
        <v>489</v>
      </c>
      <c r="AE40" s="647" t="s">
        <v>489</v>
      </c>
      <c r="AF40" s="647" t="s">
        <v>489</v>
      </c>
      <c r="AG40" s="647" t="s">
        <v>489</v>
      </c>
      <c r="AH40" s="647" t="s">
        <v>489</v>
      </c>
      <c r="AI40" s="647" t="s">
        <v>489</v>
      </c>
      <c r="AJ40" s="647" t="s">
        <v>489</v>
      </c>
      <c r="AK40" s="661">
        <f t="shared" si="15"/>
        <v>0</v>
      </c>
      <c r="AL40" s="781">
        <f t="shared" si="16"/>
        <v>0</v>
      </c>
      <c r="AM40" s="661" t="s">
        <v>489</v>
      </c>
    </row>
    <row r="41" spans="1:39" ht="31.5" x14ac:dyDescent="0.25">
      <c r="A41" s="656" t="s">
        <v>152</v>
      </c>
      <c r="B41" s="648" t="s">
        <v>948</v>
      </c>
      <c r="C41" s="1013" t="s">
        <v>489</v>
      </c>
      <c r="D41" s="1017" t="s">
        <v>489</v>
      </c>
      <c r="E41" s="647" t="s">
        <v>489</v>
      </c>
      <c r="F41" s="647" t="s">
        <v>489</v>
      </c>
      <c r="G41" s="647" t="s">
        <v>489</v>
      </c>
      <c r="H41" s="647" t="s">
        <v>489</v>
      </c>
      <c r="I41" s="647" t="s">
        <v>489</v>
      </c>
      <c r="J41" s="647" t="s">
        <v>489</v>
      </c>
      <c r="K41" s="647" t="s">
        <v>489</v>
      </c>
      <c r="L41" s="647" t="s">
        <v>489</v>
      </c>
      <c r="M41" s="647" t="s">
        <v>489</v>
      </c>
      <c r="N41" s="647" t="s">
        <v>489</v>
      </c>
      <c r="O41" s="647" t="s">
        <v>489</v>
      </c>
      <c r="P41" s="647" t="s">
        <v>489</v>
      </c>
      <c r="Q41" s="661" t="str">
        <f t="shared" ref="Q41:S42" si="17">C41</f>
        <v>нд</v>
      </c>
      <c r="R41" s="647" t="s">
        <v>489</v>
      </c>
      <c r="S41" s="661" t="str">
        <f t="shared" si="17"/>
        <v>нд</v>
      </c>
      <c r="T41" s="647" t="s">
        <v>489</v>
      </c>
      <c r="U41" s="647" t="s">
        <v>489</v>
      </c>
      <c r="V41" s="647" t="s">
        <v>489</v>
      </c>
      <c r="W41" s="647" t="s">
        <v>489</v>
      </c>
      <c r="X41" s="647" t="s">
        <v>489</v>
      </c>
      <c r="Y41" s="647" t="s">
        <v>489</v>
      </c>
      <c r="Z41" s="647" t="s">
        <v>489</v>
      </c>
      <c r="AA41" s="647" t="s">
        <v>489</v>
      </c>
      <c r="AB41" s="647" t="s">
        <v>489</v>
      </c>
      <c r="AC41" s="647" t="s">
        <v>489</v>
      </c>
      <c r="AD41" s="647" t="s">
        <v>489</v>
      </c>
      <c r="AE41" s="647" t="s">
        <v>489</v>
      </c>
      <c r="AF41" s="647" t="s">
        <v>489</v>
      </c>
      <c r="AG41" s="647" t="s">
        <v>489</v>
      </c>
      <c r="AH41" s="647" t="s">
        <v>489</v>
      </c>
      <c r="AI41" s="647" t="s">
        <v>489</v>
      </c>
      <c r="AJ41" s="647" t="s">
        <v>489</v>
      </c>
      <c r="AK41" s="661">
        <f t="shared" si="15"/>
        <v>0</v>
      </c>
      <c r="AL41" s="781">
        <f t="shared" si="16"/>
        <v>0</v>
      </c>
      <c r="AM41" s="661" t="s">
        <v>489</v>
      </c>
    </row>
    <row r="42" spans="1:39" x14ac:dyDescent="0.25">
      <c r="A42" s="656" t="s">
        <v>150</v>
      </c>
      <c r="B42" s="648" t="s">
        <v>949</v>
      </c>
      <c r="C42" s="1013" t="s">
        <v>489</v>
      </c>
      <c r="D42" s="1017" t="s">
        <v>489</v>
      </c>
      <c r="E42" s="647" t="s">
        <v>489</v>
      </c>
      <c r="F42" s="647" t="s">
        <v>489</v>
      </c>
      <c r="G42" s="647" t="s">
        <v>489</v>
      </c>
      <c r="H42" s="647" t="s">
        <v>489</v>
      </c>
      <c r="I42" s="647" t="s">
        <v>489</v>
      </c>
      <c r="J42" s="647" t="s">
        <v>489</v>
      </c>
      <c r="K42" s="647" t="s">
        <v>489</v>
      </c>
      <c r="L42" s="647" t="s">
        <v>489</v>
      </c>
      <c r="M42" s="647" t="s">
        <v>489</v>
      </c>
      <c r="N42" s="647" t="s">
        <v>489</v>
      </c>
      <c r="O42" s="647" t="s">
        <v>489</v>
      </c>
      <c r="P42" s="647" t="s">
        <v>489</v>
      </c>
      <c r="Q42" s="661" t="str">
        <f t="shared" si="17"/>
        <v>нд</v>
      </c>
      <c r="R42" s="647" t="s">
        <v>489</v>
      </c>
      <c r="S42" s="661" t="str">
        <f t="shared" si="17"/>
        <v>нд</v>
      </c>
      <c r="T42" s="647" t="s">
        <v>489</v>
      </c>
      <c r="U42" s="647" t="s">
        <v>489</v>
      </c>
      <c r="V42" s="647" t="s">
        <v>489</v>
      </c>
      <c r="W42" s="647" t="s">
        <v>489</v>
      </c>
      <c r="X42" s="647" t="s">
        <v>489</v>
      </c>
      <c r="Y42" s="647" t="s">
        <v>489</v>
      </c>
      <c r="Z42" s="647" t="s">
        <v>489</v>
      </c>
      <c r="AA42" s="647" t="s">
        <v>489</v>
      </c>
      <c r="AB42" s="647" t="s">
        <v>489</v>
      </c>
      <c r="AC42" s="647" t="s">
        <v>489</v>
      </c>
      <c r="AD42" s="647" t="s">
        <v>489</v>
      </c>
      <c r="AE42" s="647" t="s">
        <v>489</v>
      </c>
      <c r="AF42" s="647" t="s">
        <v>489</v>
      </c>
      <c r="AG42" s="647" t="s">
        <v>489</v>
      </c>
      <c r="AH42" s="647" t="s">
        <v>489</v>
      </c>
      <c r="AI42" s="647" t="s">
        <v>489</v>
      </c>
      <c r="AJ42" s="647" t="s">
        <v>489</v>
      </c>
      <c r="AK42" s="661">
        <f t="shared" si="15"/>
        <v>0</v>
      </c>
      <c r="AL42" s="781">
        <f t="shared" si="16"/>
        <v>0</v>
      </c>
      <c r="AM42" s="661" t="s">
        <v>489</v>
      </c>
    </row>
    <row r="43" spans="1:39" x14ac:dyDescent="0.25">
      <c r="A43" s="656" t="s">
        <v>148</v>
      </c>
      <c r="B43" s="648" t="s">
        <v>950</v>
      </c>
      <c r="C43" s="1013" t="s">
        <v>489</v>
      </c>
      <c r="D43" s="1017" t="s">
        <v>489</v>
      </c>
      <c r="E43" s="647" t="s">
        <v>489</v>
      </c>
      <c r="F43" s="647" t="s">
        <v>489</v>
      </c>
      <c r="G43" s="647" t="s">
        <v>489</v>
      </c>
      <c r="H43" s="647" t="s">
        <v>489</v>
      </c>
      <c r="I43" s="647" t="s">
        <v>489</v>
      </c>
      <c r="J43" s="647" t="s">
        <v>489</v>
      </c>
      <c r="K43" s="647" t="s">
        <v>489</v>
      </c>
      <c r="L43" s="647" t="s">
        <v>489</v>
      </c>
      <c r="M43" s="647" t="s">
        <v>489</v>
      </c>
      <c r="N43" s="647" t="s">
        <v>489</v>
      </c>
      <c r="O43" s="647" t="s">
        <v>489</v>
      </c>
      <c r="P43" s="647" t="s">
        <v>489</v>
      </c>
      <c r="Q43" s="647" t="s">
        <v>489</v>
      </c>
      <c r="R43" s="647" t="s">
        <v>489</v>
      </c>
      <c r="S43" s="1017" t="s">
        <v>489</v>
      </c>
      <c r="T43" s="647" t="s">
        <v>489</v>
      </c>
      <c r="U43" s="647" t="s">
        <v>489</v>
      </c>
      <c r="V43" s="647" t="s">
        <v>489</v>
      </c>
      <c r="W43" s="647" t="s">
        <v>489</v>
      </c>
      <c r="X43" s="647" t="s">
        <v>489</v>
      </c>
      <c r="Y43" s="647" t="s">
        <v>489</v>
      </c>
      <c r="Z43" s="647" t="s">
        <v>489</v>
      </c>
      <c r="AA43" s="647" t="s">
        <v>489</v>
      </c>
      <c r="AB43" s="647" t="s">
        <v>489</v>
      </c>
      <c r="AC43" s="647" t="s">
        <v>489</v>
      </c>
      <c r="AD43" s="647" t="s">
        <v>489</v>
      </c>
      <c r="AE43" s="647" t="s">
        <v>489</v>
      </c>
      <c r="AF43" s="647" t="s">
        <v>489</v>
      </c>
      <c r="AG43" s="647" t="s">
        <v>489</v>
      </c>
      <c r="AH43" s="647" t="s">
        <v>489</v>
      </c>
      <c r="AI43" s="647" t="s">
        <v>489</v>
      </c>
      <c r="AJ43" s="647" t="s">
        <v>489</v>
      </c>
      <c r="AK43" s="661">
        <f t="shared" si="15"/>
        <v>0</v>
      </c>
      <c r="AL43" s="781">
        <f t="shared" si="16"/>
        <v>0</v>
      </c>
      <c r="AM43" s="661" t="s">
        <v>489</v>
      </c>
    </row>
    <row r="44" spans="1:39" x14ac:dyDescent="0.25">
      <c r="A44" s="656" t="s">
        <v>1046</v>
      </c>
      <c r="B44" s="648" t="s">
        <v>951</v>
      </c>
      <c r="C44" s="1013" t="s">
        <v>489</v>
      </c>
      <c r="D44" s="1017" t="s">
        <v>489</v>
      </c>
      <c r="E44" s="647" t="s">
        <v>489</v>
      </c>
      <c r="F44" s="647" t="s">
        <v>489</v>
      </c>
      <c r="G44" s="647" t="s">
        <v>489</v>
      </c>
      <c r="H44" s="647" t="s">
        <v>489</v>
      </c>
      <c r="I44" s="647" t="s">
        <v>489</v>
      </c>
      <c r="J44" s="647" t="s">
        <v>489</v>
      </c>
      <c r="K44" s="647" t="s">
        <v>489</v>
      </c>
      <c r="L44" s="647" t="s">
        <v>489</v>
      </c>
      <c r="M44" s="647" t="s">
        <v>489</v>
      </c>
      <c r="N44" s="647" t="s">
        <v>489</v>
      </c>
      <c r="O44" s="647" t="s">
        <v>489</v>
      </c>
      <c r="P44" s="647" t="s">
        <v>489</v>
      </c>
      <c r="Q44" s="647" t="s">
        <v>489</v>
      </c>
      <c r="R44" s="647" t="s">
        <v>489</v>
      </c>
      <c r="S44" s="1017" t="s">
        <v>489</v>
      </c>
      <c r="T44" s="647" t="s">
        <v>489</v>
      </c>
      <c r="U44" s="647" t="s">
        <v>489</v>
      </c>
      <c r="V44" s="647" t="s">
        <v>489</v>
      </c>
      <c r="W44" s="647" t="s">
        <v>489</v>
      </c>
      <c r="X44" s="647" t="s">
        <v>489</v>
      </c>
      <c r="Y44" s="647" t="s">
        <v>489</v>
      </c>
      <c r="Z44" s="647" t="s">
        <v>489</v>
      </c>
      <c r="AA44" s="647" t="s">
        <v>489</v>
      </c>
      <c r="AB44" s="647" t="s">
        <v>489</v>
      </c>
      <c r="AC44" s="647" t="s">
        <v>489</v>
      </c>
      <c r="AD44" s="647" t="s">
        <v>489</v>
      </c>
      <c r="AE44" s="647" t="s">
        <v>489</v>
      </c>
      <c r="AF44" s="647" t="s">
        <v>489</v>
      </c>
      <c r="AG44" s="647" t="s">
        <v>489</v>
      </c>
      <c r="AH44" s="647" t="s">
        <v>489</v>
      </c>
      <c r="AI44" s="647" t="s">
        <v>489</v>
      </c>
      <c r="AJ44" s="647" t="s">
        <v>489</v>
      </c>
      <c r="AK44" s="661">
        <f t="shared" si="15"/>
        <v>0</v>
      </c>
      <c r="AL44" s="781">
        <f t="shared" si="16"/>
        <v>0</v>
      </c>
      <c r="AM44" s="661" t="s">
        <v>489</v>
      </c>
    </row>
    <row r="45" spans="1:39" x14ac:dyDescent="0.25">
      <c r="A45" s="656" t="s">
        <v>1047</v>
      </c>
      <c r="B45" s="648" t="s">
        <v>952</v>
      </c>
      <c r="C45" s="1013" t="s">
        <v>489</v>
      </c>
      <c r="D45" s="1017" t="s">
        <v>489</v>
      </c>
      <c r="E45" s="647" t="s">
        <v>489</v>
      </c>
      <c r="F45" s="647" t="s">
        <v>489</v>
      </c>
      <c r="G45" s="647" t="s">
        <v>489</v>
      </c>
      <c r="H45" s="647" t="s">
        <v>489</v>
      </c>
      <c r="I45" s="647" t="s">
        <v>489</v>
      </c>
      <c r="J45" s="647" t="s">
        <v>489</v>
      </c>
      <c r="K45" s="647" t="s">
        <v>489</v>
      </c>
      <c r="L45" s="647" t="s">
        <v>489</v>
      </c>
      <c r="M45" s="647" t="s">
        <v>489</v>
      </c>
      <c r="N45" s="647" t="s">
        <v>489</v>
      </c>
      <c r="O45" s="647" t="s">
        <v>489</v>
      </c>
      <c r="P45" s="647" t="s">
        <v>489</v>
      </c>
      <c r="Q45" s="647" t="s">
        <v>489</v>
      </c>
      <c r="R45" s="647" t="s">
        <v>489</v>
      </c>
      <c r="S45" s="1017" t="s">
        <v>489</v>
      </c>
      <c r="T45" s="647" t="s">
        <v>489</v>
      </c>
      <c r="U45" s="647" t="s">
        <v>489</v>
      </c>
      <c r="V45" s="647" t="s">
        <v>489</v>
      </c>
      <c r="W45" s="647" t="s">
        <v>489</v>
      </c>
      <c r="X45" s="647" t="s">
        <v>489</v>
      </c>
      <c r="Y45" s="647" t="s">
        <v>489</v>
      </c>
      <c r="Z45" s="647" t="s">
        <v>489</v>
      </c>
      <c r="AA45" s="647" t="s">
        <v>489</v>
      </c>
      <c r="AB45" s="647" t="s">
        <v>489</v>
      </c>
      <c r="AC45" s="647" t="s">
        <v>489</v>
      </c>
      <c r="AD45" s="647" t="s">
        <v>489</v>
      </c>
      <c r="AE45" s="647" t="s">
        <v>489</v>
      </c>
      <c r="AF45" s="647" t="s">
        <v>489</v>
      </c>
      <c r="AG45" s="647" t="s">
        <v>489</v>
      </c>
      <c r="AH45" s="647" t="s">
        <v>489</v>
      </c>
      <c r="AI45" s="647" t="s">
        <v>489</v>
      </c>
      <c r="AJ45" s="647" t="s">
        <v>489</v>
      </c>
      <c r="AK45" s="661">
        <f t="shared" si="15"/>
        <v>0</v>
      </c>
      <c r="AL45" s="781">
        <f t="shared" si="16"/>
        <v>0</v>
      </c>
      <c r="AM45" s="661" t="s">
        <v>489</v>
      </c>
    </row>
    <row r="46" spans="1:39" x14ac:dyDescent="0.25">
      <c r="A46" s="656" t="s">
        <v>1048</v>
      </c>
      <c r="B46" s="648" t="s">
        <v>953</v>
      </c>
      <c r="C46" s="1013" t="s">
        <v>489</v>
      </c>
      <c r="D46" s="1017" t="s">
        <v>489</v>
      </c>
      <c r="E46" s="647" t="s">
        <v>489</v>
      </c>
      <c r="F46" s="647" t="s">
        <v>489</v>
      </c>
      <c r="G46" s="647" t="s">
        <v>489</v>
      </c>
      <c r="H46" s="647" t="s">
        <v>489</v>
      </c>
      <c r="I46" s="647" t="s">
        <v>489</v>
      </c>
      <c r="J46" s="647" t="s">
        <v>489</v>
      </c>
      <c r="K46" s="647" t="s">
        <v>489</v>
      </c>
      <c r="L46" s="647" t="s">
        <v>489</v>
      </c>
      <c r="M46" s="647" t="s">
        <v>489</v>
      </c>
      <c r="N46" s="647" t="s">
        <v>489</v>
      </c>
      <c r="O46" s="647" t="s">
        <v>489</v>
      </c>
      <c r="P46" s="647" t="s">
        <v>489</v>
      </c>
      <c r="Q46" s="647" t="s">
        <v>489</v>
      </c>
      <c r="R46" s="647" t="s">
        <v>489</v>
      </c>
      <c r="S46" s="1017" t="s">
        <v>489</v>
      </c>
      <c r="T46" s="647" t="s">
        <v>489</v>
      </c>
      <c r="U46" s="647" t="s">
        <v>489</v>
      </c>
      <c r="V46" s="647" t="s">
        <v>489</v>
      </c>
      <c r="W46" s="647" t="s">
        <v>489</v>
      </c>
      <c r="X46" s="647" t="s">
        <v>489</v>
      </c>
      <c r="Y46" s="647" t="s">
        <v>489</v>
      </c>
      <c r="Z46" s="647" t="s">
        <v>489</v>
      </c>
      <c r="AA46" s="647" t="s">
        <v>489</v>
      </c>
      <c r="AB46" s="647" t="s">
        <v>489</v>
      </c>
      <c r="AC46" s="647" t="s">
        <v>489</v>
      </c>
      <c r="AD46" s="647" t="s">
        <v>489</v>
      </c>
      <c r="AE46" s="647" t="s">
        <v>489</v>
      </c>
      <c r="AF46" s="647" t="s">
        <v>489</v>
      </c>
      <c r="AG46" s="647" t="s">
        <v>489</v>
      </c>
      <c r="AH46" s="647" t="s">
        <v>489</v>
      </c>
      <c r="AI46" s="647" t="s">
        <v>489</v>
      </c>
      <c r="AJ46" s="647" t="s">
        <v>489</v>
      </c>
      <c r="AK46" s="661">
        <f t="shared" si="15"/>
        <v>0</v>
      </c>
      <c r="AL46" s="781">
        <f t="shared" si="16"/>
        <v>0</v>
      </c>
      <c r="AM46" s="661" t="s">
        <v>489</v>
      </c>
    </row>
    <row r="47" spans="1:39" x14ac:dyDescent="0.25">
      <c r="A47" s="656" t="s">
        <v>1049</v>
      </c>
      <c r="B47" s="648" t="s">
        <v>954</v>
      </c>
      <c r="C47" s="1013" t="s">
        <v>489</v>
      </c>
      <c r="D47" s="1017" t="s">
        <v>489</v>
      </c>
      <c r="E47" s="647" t="s">
        <v>489</v>
      </c>
      <c r="F47" s="647" t="s">
        <v>489</v>
      </c>
      <c r="G47" s="647" t="s">
        <v>489</v>
      </c>
      <c r="H47" s="647" t="s">
        <v>489</v>
      </c>
      <c r="I47" s="647" t="s">
        <v>489</v>
      </c>
      <c r="J47" s="647" t="s">
        <v>489</v>
      </c>
      <c r="K47" s="647" t="s">
        <v>489</v>
      </c>
      <c r="L47" s="647" t="s">
        <v>489</v>
      </c>
      <c r="M47" s="647" t="s">
        <v>489</v>
      </c>
      <c r="N47" s="647" t="s">
        <v>489</v>
      </c>
      <c r="O47" s="647" t="s">
        <v>489</v>
      </c>
      <c r="P47" s="647" t="s">
        <v>489</v>
      </c>
      <c r="Q47" s="647" t="s">
        <v>489</v>
      </c>
      <c r="R47" s="647" t="s">
        <v>489</v>
      </c>
      <c r="S47" s="1017" t="s">
        <v>489</v>
      </c>
      <c r="T47" s="647" t="s">
        <v>489</v>
      </c>
      <c r="U47" s="647" t="s">
        <v>489</v>
      </c>
      <c r="V47" s="647" t="s">
        <v>489</v>
      </c>
      <c r="W47" s="647" t="s">
        <v>489</v>
      </c>
      <c r="X47" s="647" t="s">
        <v>489</v>
      </c>
      <c r="Y47" s="647" t="s">
        <v>489</v>
      </c>
      <c r="Z47" s="647" t="s">
        <v>489</v>
      </c>
      <c r="AA47" s="647" t="s">
        <v>489</v>
      </c>
      <c r="AB47" s="647" t="s">
        <v>489</v>
      </c>
      <c r="AC47" s="647" t="s">
        <v>489</v>
      </c>
      <c r="AD47" s="647" t="s">
        <v>489</v>
      </c>
      <c r="AE47" s="647" t="s">
        <v>489</v>
      </c>
      <c r="AF47" s="647" t="s">
        <v>489</v>
      </c>
      <c r="AG47" s="647" t="s">
        <v>489</v>
      </c>
      <c r="AH47" s="647" t="s">
        <v>489</v>
      </c>
      <c r="AI47" s="647" t="s">
        <v>489</v>
      </c>
      <c r="AJ47" s="647" t="s">
        <v>489</v>
      </c>
      <c r="AK47" s="661">
        <f t="shared" si="15"/>
        <v>0</v>
      </c>
      <c r="AL47" s="781">
        <f t="shared" si="16"/>
        <v>0</v>
      </c>
      <c r="AM47" s="661" t="s">
        <v>489</v>
      </c>
    </row>
    <row r="48" spans="1:39" x14ac:dyDescent="0.25">
      <c r="A48" s="656" t="s">
        <v>1050</v>
      </c>
      <c r="B48" s="648" t="s">
        <v>955</v>
      </c>
      <c r="C48" s="647" t="s">
        <v>489</v>
      </c>
      <c r="D48" s="1017" t="s">
        <v>489</v>
      </c>
      <c r="E48" s="647" t="s">
        <v>489</v>
      </c>
      <c r="F48" s="647" t="s">
        <v>489</v>
      </c>
      <c r="G48" s="647" t="s">
        <v>489</v>
      </c>
      <c r="H48" s="647" t="s">
        <v>489</v>
      </c>
      <c r="I48" s="647" t="s">
        <v>489</v>
      </c>
      <c r="J48" s="647" t="s">
        <v>489</v>
      </c>
      <c r="K48" s="647" t="s">
        <v>489</v>
      </c>
      <c r="L48" s="647" t="s">
        <v>489</v>
      </c>
      <c r="M48" s="647" t="s">
        <v>489</v>
      </c>
      <c r="N48" s="647" t="s">
        <v>489</v>
      </c>
      <c r="O48" s="647" t="s">
        <v>489</v>
      </c>
      <c r="P48" s="647" t="s">
        <v>489</v>
      </c>
      <c r="Q48" s="647" t="s">
        <v>489</v>
      </c>
      <c r="R48" s="647" t="s">
        <v>489</v>
      </c>
      <c r="S48" s="1017" t="s">
        <v>489</v>
      </c>
      <c r="T48" s="647" t="s">
        <v>489</v>
      </c>
      <c r="U48" s="647" t="s">
        <v>489</v>
      </c>
      <c r="V48" s="647" t="s">
        <v>489</v>
      </c>
      <c r="W48" s="647" t="s">
        <v>489</v>
      </c>
      <c r="X48" s="647" t="s">
        <v>489</v>
      </c>
      <c r="Y48" s="647" t="s">
        <v>489</v>
      </c>
      <c r="Z48" s="647" t="s">
        <v>489</v>
      </c>
      <c r="AA48" s="647" t="s">
        <v>489</v>
      </c>
      <c r="AB48" s="647" t="s">
        <v>489</v>
      </c>
      <c r="AC48" s="647" t="s">
        <v>489</v>
      </c>
      <c r="AD48" s="647" t="s">
        <v>489</v>
      </c>
      <c r="AE48" s="647" t="s">
        <v>489</v>
      </c>
      <c r="AF48" s="647" t="s">
        <v>489</v>
      </c>
      <c r="AG48" s="647" t="s">
        <v>489</v>
      </c>
      <c r="AH48" s="647" t="s">
        <v>489</v>
      </c>
      <c r="AI48" s="647" t="s">
        <v>489</v>
      </c>
      <c r="AJ48" s="647" t="s">
        <v>489</v>
      </c>
      <c r="AK48" s="661">
        <f t="shared" si="15"/>
        <v>0</v>
      </c>
      <c r="AL48" s="781">
        <f t="shared" si="16"/>
        <v>0</v>
      </c>
      <c r="AM48" s="661" t="s">
        <v>489</v>
      </c>
    </row>
    <row r="49" spans="1:39" x14ac:dyDescent="0.25">
      <c r="A49" s="656" t="s">
        <v>1051</v>
      </c>
      <c r="B49" s="648" t="s">
        <v>956</v>
      </c>
      <c r="C49" s="647" t="s">
        <v>489</v>
      </c>
      <c r="D49" s="1017" t="s">
        <v>489</v>
      </c>
      <c r="E49" s="647" t="s">
        <v>489</v>
      </c>
      <c r="F49" s="647" t="s">
        <v>489</v>
      </c>
      <c r="G49" s="647" t="s">
        <v>489</v>
      </c>
      <c r="H49" s="647" t="s">
        <v>489</v>
      </c>
      <c r="I49" s="647" t="s">
        <v>489</v>
      </c>
      <c r="J49" s="647" t="s">
        <v>489</v>
      </c>
      <c r="K49" s="647" t="s">
        <v>489</v>
      </c>
      <c r="L49" s="647" t="s">
        <v>489</v>
      </c>
      <c r="M49" s="647" t="s">
        <v>489</v>
      </c>
      <c r="N49" s="647" t="s">
        <v>489</v>
      </c>
      <c r="O49" s="647" t="s">
        <v>489</v>
      </c>
      <c r="P49" s="647" t="s">
        <v>489</v>
      </c>
      <c r="Q49" s="647" t="s">
        <v>489</v>
      </c>
      <c r="R49" s="647" t="s">
        <v>489</v>
      </c>
      <c r="S49" s="1017" t="s">
        <v>489</v>
      </c>
      <c r="T49" s="647" t="s">
        <v>489</v>
      </c>
      <c r="U49" s="647" t="s">
        <v>489</v>
      </c>
      <c r="V49" s="647" t="s">
        <v>489</v>
      </c>
      <c r="W49" s="647" t="s">
        <v>489</v>
      </c>
      <c r="X49" s="647" t="s">
        <v>489</v>
      </c>
      <c r="Y49" s="647" t="s">
        <v>489</v>
      </c>
      <c r="Z49" s="647" t="s">
        <v>489</v>
      </c>
      <c r="AA49" s="647" t="s">
        <v>489</v>
      </c>
      <c r="AB49" s="647" t="s">
        <v>489</v>
      </c>
      <c r="AC49" s="647" t="s">
        <v>489</v>
      </c>
      <c r="AD49" s="647" t="s">
        <v>489</v>
      </c>
      <c r="AE49" s="647" t="s">
        <v>489</v>
      </c>
      <c r="AF49" s="647" t="s">
        <v>489</v>
      </c>
      <c r="AG49" s="647" t="s">
        <v>489</v>
      </c>
      <c r="AH49" s="647" t="s">
        <v>489</v>
      </c>
      <c r="AI49" s="647" t="s">
        <v>489</v>
      </c>
      <c r="AJ49" s="647" t="s">
        <v>489</v>
      </c>
      <c r="AK49" s="661">
        <f t="shared" si="15"/>
        <v>0</v>
      </c>
      <c r="AL49" s="781">
        <f t="shared" si="16"/>
        <v>0</v>
      </c>
      <c r="AM49" s="661" t="s">
        <v>489</v>
      </c>
    </row>
    <row r="50" spans="1:39" x14ac:dyDescent="0.25">
      <c r="A50" s="656" t="s">
        <v>1052</v>
      </c>
      <c r="B50" s="648" t="s">
        <v>957</v>
      </c>
      <c r="C50" s="647" t="s">
        <v>489</v>
      </c>
      <c r="D50" s="1017" t="s">
        <v>489</v>
      </c>
      <c r="E50" s="647" t="s">
        <v>489</v>
      </c>
      <c r="F50" s="647" t="s">
        <v>489</v>
      </c>
      <c r="G50" s="647" t="s">
        <v>489</v>
      </c>
      <c r="H50" s="647" t="s">
        <v>489</v>
      </c>
      <c r="I50" s="647" t="s">
        <v>489</v>
      </c>
      <c r="J50" s="647" t="s">
        <v>489</v>
      </c>
      <c r="K50" s="647" t="s">
        <v>489</v>
      </c>
      <c r="L50" s="647" t="s">
        <v>489</v>
      </c>
      <c r="M50" s="647" t="s">
        <v>489</v>
      </c>
      <c r="N50" s="647" t="s">
        <v>489</v>
      </c>
      <c r="O50" s="647" t="s">
        <v>489</v>
      </c>
      <c r="P50" s="647" t="s">
        <v>489</v>
      </c>
      <c r="Q50" s="647" t="s">
        <v>489</v>
      </c>
      <c r="R50" s="647" t="s">
        <v>489</v>
      </c>
      <c r="S50" s="1017" t="s">
        <v>489</v>
      </c>
      <c r="T50" s="647" t="s">
        <v>489</v>
      </c>
      <c r="U50" s="647" t="s">
        <v>489</v>
      </c>
      <c r="V50" s="647" t="s">
        <v>489</v>
      </c>
      <c r="W50" s="647" t="s">
        <v>489</v>
      </c>
      <c r="X50" s="647" t="s">
        <v>489</v>
      </c>
      <c r="Y50" s="647" t="s">
        <v>489</v>
      </c>
      <c r="Z50" s="647" t="s">
        <v>489</v>
      </c>
      <c r="AA50" s="647" t="s">
        <v>489</v>
      </c>
      <c r="AB50" s="647" t="s">
        <v>489</v>
      </c>
      <c r="AC50" s="647" t="s">
        <v>489</v>
      </c>
      <c r="AD50" s="647" t="s">
        <v>489</v>
      </c>
      <c r="AE50" s="647" t="s">
        <v>489</v>
      </c>
      <c r="AF50" s="647" t="s">
        <v>489</v>
      </c>
      <c r="AG50" s="647" t="s">
        <v>489</v>
      </c>
      <c r="AH50" s="647" t="s">
        <v>489</v>
      </c>
      <c r="AI50" s="647" t="s">
        <v>489</v>
      </c>
      <c r="AJ50" s="647" t="s">
        <v>489</v>
      </c>
      <c r="AK50" s="661">
        <f t="shared" si="15"/>
        <v>0</v>
      </c>
      <c r="AL50" s="781">
        <f t="shared" si="16"/>
        <v>0</v>
      </c>
      <c r="AM50" s="661" t="s">
        <v>489</v>
      </c>
    </row>
    <row r="51" spans="1:39" ht="31.5" x14ac:dyDescent="0.25">
      <c r="A51" s="648" t="s">
        <v>958</v>
      </c>
      <c r="B51" s="648" t="s">
        <v>959</v>
      </c>
      <c r="C51" s="647" t="s">
        <v>489</v>
      </c>
      <c r="D51" s="1017" t="s">
        <v>489</v>
      </c>
      <c r="E51" s="647" t="s">
        <v>489</v>
      </c>
      <c r="F51" s="647" t="s">
        <v>489</v>
      </c>
      <c r="G51" s="647" t="s">
        <v>489</v>
      </c>
      <c r="H51" s="647" t="s">
        <v>489</v>
      </c>
      <c r="I51" s="647" t="s">
        <v>489</v>
      </c>
      <c r="J51" s="647" t="s">
        <v>489</v>
      </c>
      <c r="K51" s="647" t="s">
        <v>489</v>
      </c>
      <c r="L51" s="647" t="s">
        <v>489</v>
      </c>
      <c r="M51" s="647" t="s">
        <v>489</v>
      </c>
      <c r="N51" s="647" t="s">
        <v>489</v>
      </c>
      <c r="O51" s="647" t="s">
        <v>489</v>
      </c>
      <c r="P51" s="647" t="s">
        <v>489</v>
      </c>
      <c r="Q51" s="647" t="s">
        <v>489</v>
      </c>
      <c r="R51" s="647" t="s">
        <v>489</v>
      </c>
      <c r="S51" s="1017" t="s">
        <v>489</v>
      </c>
      <c r="T51" s="647" t="s">
        <v>489</v>
      </c>
      <c r="U51" s="647" t="s">
        <v>489</v>
      </c>
      <c r="V51" s="647" t="s">
        <v>489</v>
      </c>
      <c r="W51" s="647" t="s">
        <v>489</v>
      </c>
      <c r="X51" s="647" t="s">
        <v>489</v>
      </c>
      <c r="Y51" s="647" t="s">
        <v>489</v>
      </c>
      <c r="Z51" s="647" t="s">
        <v>489</v>
      </c>
      <c r="AA51" s="647" t="s">
        <v>489</v>
      </c>
      <c r="AB51" s="647" t="s">
        <v>489</v>
      </c>
      <c r="AC51" s="647" t="s">
        <v>489</v>
      </c>
      <c r="AD51" s="647" t="s">
        <v>489</v>
      </c>
      <c r="AE51" s="647" t="s">
        <v>489</v>
      </c>
      <c r="AF51" s="647" t="s">
        <v>489</v>
      </c>
      <c r="AG51" s="647" t="s">
        <v>489</v>
      </c>
      <c r="AH51" s="647" t="s">
        <v>489</v>
      </c>
      <c r="AI51" s="647" t="s">
        <v>489</v>
      </c>
      <c r="AJ51" s="647" t="s">
        <v>489</v>
      </c>
      <c r="AK51" s="661">
        <f t="shared" si="15"/>
        <v>0</v>
      </c>
      <c r="AL51" s="781">
        <f t="shared" si="16"/>
        <v>0</v>
      </c>
      <c r="AM51" s="661" t="s">
        <v>489</v>
      </c>
    </row>
    <row r="52" spans="1:39" x14ac:dyDescent="0.25">
      <c r="A52" s="998">
        <v>5</v>
      </c>
      <c r="B52" s="998" t="s">
        <v>161</v>
      </c>
      <c r="C52" s="998"/>
      <c r="D52" s="998"/>
      <c r="E52" s="999"/>
      <c r="F52" s="999"/>
      <c r="G52" s="999"/>
      <c r="H52" s="999"/>
      <c r="I52" s="999"/>
      <c r="J52" s="999"/>
      <c r="K52" s="999"/>
      <c r="L52" s="999"/>
      <c r="M52" s="999"/>
      <c r="N52" s="999"/>
      <c r="O52" s="999"/>
      <c r="P52" s="999"/>
      <c r="Q52" s="1000"/>
      <c r="R52" s="999"/>
      <c r="S52" s="1000"/>
      <c r="T52" s="999"/>
      <c r="U52" s="999"/>
      <c r="V52" s="999"/>
      <c r="W52" s="999"/>
      <c r="X52" s="999"/>
      <c r="Y52" s="999"/>
      <c r="Z52" s="999"/>
      <c r="AA52" s="999"/>
      <c r="AB52" s="999"/>
      <c r="AC52" s="999"/>
      <c r="AD52" s="999"/>
      <c r="AE52" s="999"/>
      <c r="AF52" s="999"/>
      <c r="AG52" s="999"/>
      <c r="AH52" s="999"/>
      <c r="AI52" s="999"/>
      <c r="AJ52" s="999"/>
      <c r="AK52" s="1000"/>
      <c r="AL52" s="1000"/>
      <c r="AM52" s="1001"/>
    </row>
    <row r="53" spans="1:39" x14ac:dyDescent="0.25">
      <c r="A53" s="656" t="s">
        <v>145</v>
      </c>
      <c r="B53" s="648" t="s">
        <v>945</v>
      </c>
      <c r="C53" s="1016" t="s">
        <v>489</v>
      </c>
      <c r="D53" s="1016" t="s">
        <v>489</v>
      </c>
      <c r="E53" s="647" t="s">
        <v>489</v>
      </c>
      <c r="F53" s="647" t="s">
        <v>489</v>
      </c>
      <c r="G53" s="647" t="s">
        <v>489</v>
      </c>
      <c r="H53" s="647" t="s">
        <v>489</v>
      </c>
      <c r="I53" s="647" t="s">
        <v>489</v>
      </c>
      <c r="J53" s="647" t="s">
        <v>489</v>
      </c>
      <c r="K53" s="647" t="s">
        <v>489</v>
      </c>
      <c r="L53" s="647" t="s">
        <v>489</v>
      </c>
      <c r="M53" s="647" t="s">
        <v>489</v>
      </c>
      <c r="N53" s="647" t="s">
        <v>489</v>
      </c>
      <c r="O53" s="647" t="s">
        <v>489</v>
      </c>
      <c r="P53" s="647" t="s">
        <v>489</v>
      </c>
      <c r="Q53" s="661" t="str">
        <f>C53</f>
        <v>нд</v>
      </c>
      <c r="R53" s="647" t="s">
        <v>489</v>
      </c>
      <c r="S53" s="661" t="str">
        <f>E53</f>
        <v>нд</v>
      </c>
      <c r="T53" s="647" t="s">
        <v>489</v>
      </c>
      <c r="U53" s="647" t="s">
        <v>489</v>
      </c>
      <c r="V53" s="647" t="s">
        <v>489</v>
      </c>
      <c r="W53" s="647" t="s">
        <v>489</v>
      </c>
      <c r="X53" s="647" t="s">
        <v>489</v>
      </c>
      <c r="Y53" s="647" t="s">
        <v>489</v>
      </c>
      <c r="Z53" s="647" t="s">
        <v>489</v>
      </c>
      <c r="AA53" s="647" t="s">
        <v>489</v>
      </c>
      <c r="AB53" s="647" t="s">
        <v>489</v>
      </c>
      <c r="AC53" s="647" t="s">
        <v>489</v>
      </c>
      <c r="AD53" s="647" t="s">
        <v>489</v>
      </c>
      <c r="AE53" s="647" t="s">
        <v>489</v>
      </c>
      <c r="AF53" s="647" t="s">
        <v>489</v>
      </c>
      <c r="AG53" s="647" t="s">
        <v>489</v>
      </c>
      <c r="AH53" s="647" t="s">
        <v>489</v>
      </c>
      <c r="AI53" s="647" t="s">
        <v>489</v>
      </c>
      <c r="AJ53" s="647" t="s">
        <v>489</v>
      </c>
      <c r="AK53" s="661">
        <f t="shared" si="4"/>
        <v>0</v>
      </c>
      <c r="AL53" s="781">
        <f>SUM(S53,W53,AA53,AE53,AI53)</f>
        <v>0</v>
      </c>
      <c r="AM53" s="661" t="s">
        <v>489</v>
      </c>
    </row>
    <row r="54" spans="1:39" x14ac:dyDescent="0.25">
      <c r="A54" s="656" t="s">
        <v>143</v>
      </c>
      <c r="B54" s="648" t="s">
        <v>946</v>
      </c>
      <c r="C54" s="1016" t="s">
        <v>489</v>
      </c>
      <c r="D54" s="1016" t="s">
        <v>489</v>
      </c>
      <c r="E54" s="647" t="s">
        <v>489</v>
      </c>
      <c r="F54" s="647" t="s">
        <v>489</v>
      </c>
      <c r="G54" s="647" t="s">
        <v>489</v>
      </c>
      <c r="H54" s="647" t="s">
        <v>489</v>
      </c>
      <c r="I54" s="647" t="s">
        <v>489</v>
      </c>
      <c r="J54" s="647" t="s">
        <v>489</v>
      </c>
      <c r="K54" s="647" t="s">
        <v>489</v>
      </c>
      <c r="L54" s="647" t="s">
        <v>489</v>
      </c>
      <c r="M54" s="647" t="s">
        <v>489</v>
      </c>
      <c r="N54" s="647" t="s">
        <v>489</v>
      </c>
      <c r="O54" s="647" t="s">
        <v>489</v>
      </c>
      <c r="P54" s="647" t="s">
        <v>489</v>
      </c>
      <c r="Q54" s="647" t="s">
        <v>489</v>
      </c>
      <c r="R54" s="647" t="s">
        <v>489</v>
      </c>
      <c r="S54" s="1017" t="s">
        <v>489</v>
      </c>
      <c r="T54" s="647" t="s">
        <v>489</v>
      </c>
      <c r="U54" s="647" t="s">
        <v>489</v>
      </c>
      <c r="V54" s="647" t="s">
        <v>489</v>
      </c>
      <c r="W54" s="647" t="s">
        <v>489</v>
      </c>
      <c r="X54" s="647" t="s">
        <v>489</v>
      </c>
      <c r="Y54" s="647" t="s">
        <v>489</v>
      </c>
      <c r="Z54" s="647" t="s">
        <v>489</v>
      </c>
      <c r="AA54" s="647" t="s">
        <v>489</v>
      </c>
      <c r="AB54" s="647" t="s">
        <v>489</v>
      </c>
      <c r="AC54" s="647" t="s">
        <v>489</v>
      </c>
      <c r="AD54" s="647" t="s">
        <v>489</v>
      </c>
      <c r="AE54" s="647" t="s">
        <v>489</v>
      </c>
      <c r="AF54" s="647" t="s">
        <v>489</v>
      </c>
      <c r="AG54" s="647" t="s">
        <v>489</v>
      </c>
      <c r="AH54" s="647" t="s">
        <v>489</v>
      </c>
      <c r="AI54" s="647" t="s">
        <v>489</v>
      </c>
      <c r="AJ54" s="647" t="s">
        <v>489</v>
      </c>
      <c r="AK54" s="661">
        <f t="shared" si="4"/>
        <v>0</v>
      </c>
      <c r="AL54" s="781">
        <f t="shared" ref="AL54:AL68" si="18">SUM(S54,W54,AA54,AE54,AI54)</f>
        <v>0</v>
      </c>
      <c r="AM54" s="661" t="s">
        <v>489</v>
      </c>
    </row>
    <row r="55" spans="1:39" x14ac:dyDescent="0.25">
      <c r="A55" s="656" t="s">
        <v>142</v>
      </c>
      <c r="B55" s="648" t="s">
        <v>155</v>
      </c>
      <c r="C55" s="1016" t="s">
        <v>489</v>
      </c>
      <c r="D55" s="1016" t="s">
        <v>489</v>
      </c>
      <c r="E55" s="647" t="s">
        <v>489</v>
      </c>
      <c r="F55" s="647" t="s">
        <v>489</v>
      </c>
      <c r="G55" s="647" t="s">
        <v>489</v>
      </c>
      <c r="H55" s="647" t="s">
        <v>489</v>
      </c>
      <c r="I55" s="647" t="s">
        <v>489</v>
      </c>
      <c r="J55" s="647" t="s">
        <v>489</v>
      </c>
      <c r="K55" s="647" t="s">
        <v>489</v>
      </c>
      <c r="L55" s="647" t="s">
        <v>489</v>
      </c>
      <c r="M55" s="647" t="s">
        <v>489</v>
      </c>
      <c r="N55" s="647" t="s">
        <v>489</v>
      </c>
      <c r="O55" s="647" t="s">
        <v>489</v>
      </c>
      <c r="P55" s="647" t="s">
        <v>489</v>
      </c>
      <c r="Q55" s="647" t="s">
        <v>489</v>
      </c>
      <c r="R55" s="647" t="s">
        <v>489</v>
      </c>
      <c r="S55" s="1017" t="s">
        <v>489</v>
      </c>
      <c r="T55" s="647" t="s">
        <v>489</v>
      </c>
      <c r="U55" s="647" t="s">
        <v>489</v>
      </c>
      <c r="V55" s="647" t="s">
        <v>489</v>
      </c>
      <c r="W55" s="647" t="s">
        <v>489</v>
      </c>
      <c r="X55" s="647" t="s">
        <v>489</v>
      </c>
      <c r="Y55" s="647" t="s">
        <v>489</v>
      </c>
      <c r="Z55" s="647" t="s">
        <v>489</v>
      </c>
      <c r="AA55" s="647" t="s">
        <v>489</v>
      </c>
      <c r="AB55" s="647" t="s">
        <v>489</v>
      </c>
      <c r="AC55" s="647" t="s">
        <v>489</v>
      </c>
      <c r="AD55" s="647" t="s">
        <v>489</v>
      </c>
      <c r="AE55" s="647" t="s">
        <v>489</v>
      </c>
      <c r="AF55" s="647" t="s">
        <v>489</v>
      </c>
      <c r="AG55" s="647" t="s">
        <v>489</v>
      </c>
      <c r="AH55" s="647" t="s">
        <v>489</v>
      </c>
      <c r="AI55" s="647" t="s">
        <v>489</v>
      </c>
      <c r="AJ55" s="647" t="s">
        <v>489</v>
      </c>
      <c r="AK55" s="661">
        <f t="shared" si="4"/>
        <v>0</v>
      </c>
      <c r="AL55" s="781">
        <f t="shared" si="18"/>
        <v>0</v>
      </c>
      <c r="AM55" s="661" t="s">
        <v>489</v>
      </c>
    </row>
    <row r="56" spans="1:39" ht="31.5" x14ac:dyDescent="0.25">
      <c r="A56" s="656" t="s">
        <v>141</v>
      </c>
      <c r="B56" s="648" t="s">
        <v>947</v>
      </c>
      <c r="C56" s="1016" t="s">
        <v>489</v>
      </c>
      <c r="D56" s="1016" t="s">
        <v>489</v>
      </c>
      <c r="E56" s="647" t="s">
        <v>489</v>
      </c>
      <c r="F56" s="647" t="s">
        <v>489</v>
      </c>
      <c r="G56" s="647" t="s">
        <v>489</v>
      </c>
      <c r="H56" s="647" t="s">
        <v>489</v>
      </c>
      <c r="I56" s="647" t="s">
        <v>489</v>
      </c>
      <c r="J56" s="647" t="s">
        <v>489</v>
      </c>
      <c r="K56" s="647" t="s">
        <v>489</v>
      </c>
      <c r="L56" s="647" t="s">
        <v>489</v>
      </c>
      <c r="M56" s="647" t="s">
        <v>489</v>
      </c>
      <c r="N56" s="647" t="s">
        <v>489</v>
      </c>
      <c r="O56" s="647" t="s">
        <v>489</v>
      </c>
      <c r="P56" s="647" t="s">
        <v>489</v>
      </c>
      <c r="Q56" s="647" t="str">
        <f>C56</f>
        <v>нд</v>
      </c>
      <c r="R56" s="647" t="s">
        <v>489</v>
      </c>
      <c r="S56" s="1017" t="str">
        <f>E56</f>
        <v>нд</v>
      </c>
      <c r="T56" s="647" t="s">
        <v>489</v>
      </c>
      <c r="U56" s="647" t="s">
        <v>489</v>
      </c>
      <c r="V56" s="647" t="s">
        <v>489</v>
      </c>
      <c r="W56" s="647" t="s">
        <v>489</v>
      </c>
      <c r="X56" s="647" t="s">
        <v>489</v>
      </c>
      <c r="Y56" s="647" t="s">
        <v>489</v>
      </c>
      <c r="Z56" s="647" t="s">
        <v>489</v>
      </c>
      <c r="AA56" s="647" t="s">
        <v>489</v>
      </c>
      <c r="AB56" s="647" t="s">
        <v>489</v>
      </c>
      <c r="AC56" s="647" t="s">
        <v>489</v>
      </c>
      <c r="AD56" s="647" t="s">
        <v>489</v>
      </c>
      <c r="AE56" s="647" t="s">
        <v>489</v>
      </c>
      <c r="AF56" s="647" t="s">
        <v>489</v>
      </c>
      <c r="AG56" s="647" t="s">
        <v>489</v>
      </c>
      <c r="AH56" s="647" t="s">
        <v>489</v>
      </c>
      <c r="AI56" s="647" t="s">
        <v>489</v>
      </c>
      <c r="AJ56" s="647" t="s">
        <v>489</v>
      </c>
      <c r="AK56" s="661">
        <f t="shared" si="4"/>
        <v>0</v>
      </c>
      <c r="AL56" s="781">
        <f t="shared" si="18"/>
        <v>0</v>
      </c>
      <c r="AM56" s="661" t="s">
        <v>489</v>
      </c>
    </row>
    <row r="57" spans="1:39" ht="31.5" x14ac:dyDescent="0.25">
      <c r="A57" s="656" t="s">
        <v>140</v>
      </c>
      <c r="B57" s="648" t="s">
        <v>948</v>
      </c>
      <c r="C57" s="1016" t="s">
        <v>489</v>
      </c>
      <c r="D57" s="1016" t="s">
        <v>489</v>
      </c>
      <c r="E57" s="647" t="s">
        <v>489</v>
      </c>
      <c r="F57" s="647" t="s">
        <v>489</v>
      </c>
      <c r="G57" s="647" t="s">
        <v>489</v>
      </c>
      <c r="H57" s="647" t="s">
        <v>489</v>
      </c>
      <c r="I57" s="647" t="s">
        <v>489</v>
      </c>
      <c r="J57" s="647" t="s">
        <v>489</v>
      </c>
      <c r="K57" s="647" t="s">
        <v>489</v>
      </c>
      <c r="L57" s="647" t="s">
        <v>489</v>
      </c>
      <c r="M57" s="647" t="s">
        <v>489</v>
      </c>
      <c r="N57" s="647" t="s">
        <v>489</v>
      </c>
      <c r="O57" s="647" t="s">
        <v>489</v>
      </c>
      <c r="P57" s="647" t="s">
        <v>489</v>
      </c>
      <c r="Q57" s="647" t="str">
        <f t="shared" ref="Q57:S58" si="19">C57</f>
        <v>нд</v>
      </c>
      <c r="R57" s="647" t="s">
        <v>489</v>
      </c>
      <c r="S57" s="1017" t="str">
        <f t="shared" si="19"/>
        <v>нд</v>
      </c>
      <c r="T57" s="647" t="s">
        <v>489</v>
      </c>
      <c r="U57" s="647" t="s">
        <v>489</v>
      </c>
      <c r="V57" s="647" t="s">
        <v>489</v>
      </c>
      <c r="W57" s="647" t="s">
        <v>489</v>
      </c>
      <c r="X57" s="647" t="s">
        <v>489</v>
      </c>
      <c r="Y57" s="647" t="s">
        <v>489</v>
      </c>
      <c r="Z57" s="647" t="s">
        <v>489</v>
      </c>
      <c r="AA57" s="647" t="s">
        <v>489</v>
      </c>
      <c r="AB57" s="647" t="s">
        <v>489</v>
      </c>
      <c r="AC57" s="647" t="s">
        <v>489</v>
      </c>
      <c r="AD57" s="647" t="s">
        <v>489</v>
      </c>
      <c r="AE57" s="647" t="s">
        <v>489</v>
      </c>
      <c r="AF57" s="647" t="s">
        <v>489</v>
      </c>
      <c r="AG57" s="647" t="s">
        <v>489</v>
      </c>
      <c r="AH57" s="647" t="s">
        <v>489</v>
      </c>
      <c r="AI57" s="647" t="s">
        <v>489</v>
      </c>
      <c r="AJ57" s="647" t="s">
        <v>489</v>
      </c>
      <c r="AK57" s="661">
        <f t="shared" si="4"/>
        <v>0</v>
      </c>
      <c r="AL57" s="781">
        <f t="shared" si="18"/>
        <v>0</v>
      </c>
      <c r="AM57" s="661" t="s">
        <v>489</v>
      </c>
    </row>
    <row r="58" spans="1:39" x14ac:dyDescent="0.25">
      <c r="A58" s="656" t="s">
        <v>139</v>
      </c>
      <c r="B58" s="648" t="s">
        <v>949</v>
      </c>
      <c r="C58" s="1016" t="s">
        <v>489</v>
      </c>
      <c r="D58" s="1016" t="s">
        <v>489</v>
      </c>
      <c r="E58" s="647" t="s">
        <v>489</v>
      </c>
      <c r="F58" s="647" t="s">
        <v>489</v>
      </c>
      <c r="G58" s="647" t="s">
        <v>489</v>
      </c>
      <c r="H58" s="647" t="s">
        <v>489</v>
      </c>
      <c r="I58" s="647" t="s">
        <v>489</v>
      </c>
      <c r="J58" s="647" t="s">
        <v>489</v>
      </c>
      <c r="K58" s="647" t="s">
        <v>489</v>
      </c>
      <c r="L58" s="647" t="s">
        <v>489</v>
      </c>
      <c r="M58" s="647" t="s">
        <v>489</v>
      </c>
      <c r="N58" s="647" t="s">
        <v>489</v>
      </c>
      <c r="O58" s="647" t="s">
        <v>489</v>
      </c>
      <c r="P58" s="647" t="s">
        <v>489</v>
      </c>
      <c r="Q58" s="647" t="str">
        <f t="shared" si="19"/>
        <v>нд</v>
      </c>
      <c r="R58" s="647" t="s">
        <v>489</v>
      </c>
      <c r="S58" s="1017" t="str">
        <f t="shared" si="19"/>
        <v>нд</v>
      </c>
      <c r="T58" s="647" t="s">
        <v>489</v>
      </c>
      <c r="U58" s="647" t="s">
        <v>489</v>
      </c>
      <c r="V58" s="647" t="s">
        <v>489</v>
      </c>
      <c r="W58" s="647" t="s">
        <v>489</v>
      </c>
      <c r="X58" s="647" t="s">
        <v>489</v>
      </c>
      <c r="Y58" s="647" t="s">
        <v>489</v>
      </c>
      <c r="Z58" s="647" t="s">
        <v>489</v>
      </c>
      <c r="AA58" s="647" t="s">
        <v>489</v>
      </c>
      <c r="AB58" s="647" t="s">
        <v>489</v>
      </c>
      <c r="AC58" s="647" t="s">
        <v>489</v>
      </c>
      <c r="AD58" s="647" t="s">
        <v>489</v>
      </c>
      <c r="AE58" s="647" t="s">
        <v>489</v>
      </c>
      <c r="AF58" s="647" t="s">
        <v>489</v>
      </c>
      <c r="AG58" s="647" t="s">
        <v>489</v>
      </c>
      <c r="AH58" s="647" t="s">
        <v>489</v>
      </c>
      <c r="AI58" s="647" t="s">
        <v>489</v>
      </c>
      <c r="AJ58" s="647" t="s">
        <v>489</v>
      </c>
      <c r="AK58" s="661">
        <f t="shared" si="4"/>
        <v>0</v>
      </c>
      <c r="AL58" s="781">
        <f t="shared" si="18"/>
        <v>0</v>
      </c>
      <c r="AM58" s="661" t="s">
        <v>489</v>
      </c>
    </row>
    <row r="59" spans="1:39" x14ac:dyDescent="0.25">
      <c r="A59" s="656" t="s">
        <v>1053</v>
      </c>
      <c r="B59" s="648" t="s">
        <v>950</v>
      </c>
      <c r="C59" s="1016" t="s">
        <v>489</v>
      </c>
      <c r="D59" s="1016" t="s">
        <v>489</v>
      </c>
      <c r="E59" s="647" t="s">
        <v>489</v>
      </c>
      <c r="F59" s="647" t="s">
        <v>489</v>
      </c>
      <c r="G59" s="647" t="s">
        <v>489</v>
      </c>
      <c r="H59" s="647" t="s">
        <v>489</v>
      </c>
      <c r="I59" s="647" t="s">
        <v>489</v>
      </c>
      <c r="J59" s="647" t="s">
        <v>489</v>
      </c>
      <c r="K59" s="647" t="s">
        <v>489</v>
      </c>
      <c r="L59" s="647" t="s">
        <v>489</v>
      </c>
      <c r="M59" s="647" t="s">
        <v>489</v>
      </c>
      <c r="N59" s="647" t="s">
        <v>489</v>
      </c>
      <c r="O59" s="647" t="s">
        <v>489</v>
      </c>
      <c r="P59" s="647" t="s">
        <v>489</v>
      </c>
      <c r="Q59" s="647" t="s">
        <v>489</v>
      </c>
      <c r="R59" s="647" t="s">
        <v>489</v>
      </c>
      <c r="S59" s="1017" t="s">
        <v>489</v>
      </c>
      <c r="T59" s="647" t="s">
        <v>489</v>
      </c>
      <c r="U59" s="647" t="s">
        <v>489</v>
      </c>
      <c r="V59" s="647" t="s">
        <v>489</v>
      </c>
      <c r="W59" s="647" t="s">
        <v>489</v>
      </c>
      <c r="X59" s="647" t="s">
        <v>489</v>
      </c>
      <c r="Y59" s="647" t="s">
        <v>489</v>
      </c>
      <c r="Z59" s="647" t="s">
        <v>489</v>
      </c>
      <c r="AA59" s="647" t="s">
        <v>489</v>
      </c>
      <c r="AB59" s="647" t="s">
        <v>489</v>
      </c>
      <c r="AC59" s="647" t="s">
        <v>489</v>
      </c>
      <c r="AD59" s="647" t="s">
        <v>489</v>
      </c>
      <c r="AE59" s="647" t="s">
        <v>489</v>
      </c>
      <c r="AF59" s="647" t="s">
        <v>489</v>
      </c>
      <c r="AG59" s="647" t="s">
        <v>489</v>
      </c>
      <c r="AH59" s="647" t="s">
        <v>489</v>
      </c>
      <c r="AI59" s="647" t="s">
        <v>489</v>
      </c>
      <c r="AJ59" s="647" t="s">
        <v>489</v>
      </c>
      <c r="AK59" s="661">
        <f t="shared" si="4"/>
        <v>0</v>
      </c>
      <c r="AL59" s="781">
        <f t="shared" si="18"/>
        <v>0</v>
      </c>
      <c r="AM59" s="661" t="s">
        <v>489</v>
      </c>
    </row>
    <row r="60" spans="1:39" x14ac:dyDescent="0.25">
      <c r="A60" s="656" t="s">
        <v>1054</v>
      </c>
      <c r="B60" s="648" t="s">
        <v>951</v>
      </c>
      <c r="C60" s="1016" t="s">
        <v>489</v>
      </c>
      <c r="D60" s="1016" t="s">
        <v>489</v>
      </c>
      <c r="E60" s="647" t="s">
        <v>489</v>
      </c>
      <c r="F60" s="647" t="s">
        <v>489</v>
      </c>
      <c r="G60" s="647" t="s">
        <v>489</v>
      </c>
      <c r="H60" s="647" t="s">
        <v>489</v>
      </c>
      <c r="I60" s="647" t="s">
        <v>489</v>
      </c>
      <c r="J60" s="647" t="s">
        <v>489</v>
      </c>
      <c r="K60" s="647" t="s">
        <v>489</v>
      </c>
      <c r="L60" s="647" t="s">
        <v>489</v>
      </c>
      <c r="M60" s="647" t="s">
        <v>489</v>
      </c>
      <c r="N60" s="647" t="s">
        <v>489</v>
      </c>
      <c r="O60" s="647" t="s">
        <v>489</v>
      </c>
      <c r="P60" s="647" t="s">
        <v>489</v>
      </c>
      <c r="Q60" s="647" t="s">
        <v>489</v>
      </c>
      <c r="R60" s="647" t="s">
        <v>489</v>
      </c>
      <c r="S60" s="1017" t="s">
        <v>489</v>
      </c>
      <c r="T60" s="647" t="s">
        <v>489</v>
      </c>
      <c r="U60" s="647" t="s">
        <v>489</v>
      </c>
      <c r="V60" s="647" t="s">
        <v>489</v>
      </c>
      <c r="W60" s="647" t="s">
        <v>489</v>
      </c>
      <c r="X60" s="647" t="s">
        <v>489</v>
      </c>
      <c r="Y60" s="647" t="s">
        <v>489</v>
      </c>
      <c r="Z60" s="647" t="s">
        <v>489</v>
      </c>
      <c r="AA60" s="647" t="s">
        <v>489</v>
      </c>
      <c r="AB60" s="647" t="s">
        <v>489</v>
      </c>
      <c r="AC60" s="647" t="s">
        <v>489</v>
      </c>
      <c r="AD60" s="647" t="s">
        <v>489</v>
      </c>
      <c r="AE60" s="647" t="s">
        <v>489</v>
      </c>
      <c r="AF60" s="647" t="s">
        <v>489</v>
      </c>
      <c r="AG60" s="647" t="s">
        <v>489</v>
      </c>
      <c r="AH60" s="647" t="s">
        <v>489</v>
      </c>
      <c r="AI60" s="647" t="s">
        <v>489</v>
      </c>
      <c r="AJ60" s="647" t="s">
        <v>489</v>
      </c>
      <c r="AK60" s="661">
        <f t="shared" si="4"/>
        <v>0</v>
      </c>
      <c r="AL60" s="781">
        <f t="shared" si="18"/>
        <v>0</v>
      </c>
      <c r="AM60" s="661" t="s">
        <v>489</v>
      </c>
    </row>
    <row r="61" spans="1:39" x14ac:dyDescent="0.25">
      <c r="A61" s="656" t="s">
        <v>1055</v>
      </c>
      <c r="B61" s="648" t="s">
        <v>952</v>
      </c>
      <c r="C61" s="1016" t="s">
        <v>489</v>
      </c>
      <c r="D61" s="1016" t="s">
        <v>489</v>
      </c>
      <c r="E61" s="647" t="s">
        <v>489</v>
      </c>
      <c r="F61" s="647" t="s">
        <v>489</v>
      </c>
      <c r="G61" s="647" t="s">
        <v>489</v>
      </c>
      <c r="H61" s="647" t="s">
        <v>489</v>
      </c>
      <c r="I61" s="647" t="s">
        <v>489</v>
      </c>
      <c r="J61" s="647" t="s">
        <v>489</v>
      </c>
      <c r="K61" s="647" t="s">
        <v>489</v>
      </c>
      <c r="L61" s="647" t="s">
        <v>489</v>
      </c>
      <c r="M61" s="647" t="s">
        <v>489</v>
      </c>
      <c r="N61" s="647" t="s">
        <v>489</v>
      </c>
      <c r="O61" s="647" t="s">
        <v>489</v>
      </c>
      <c r="P61" s="647" t="s">
        <v>489</v>
      </c>
      <c r="Q61" s="647" t="s">
        <v>489</v>
      </c>
      <c r="R61" s="647" t="s">
        <v>489</v>
      </c>
      <c r="S61" s="1017" t="s">
        <v>489</v>
      </c>
      <c r="T61" s="647" t="s">
        <v>489</v>
      </c>
      <c r="U61" s="647" t="s">
        <v>489</v>
      </c>
      <c r="V61" s="647" t="s">
        <v>489</v>
      </c>
      <c r="W61" s="647" t="s">
        <v>489</v>
      </c>
      <c r="X61" s="647" t="s">
        <v>489</v>
      </c>
      <c r="Y61" s="647" t="s">
        <v>489</v>
      </c>
      <c r="Z61" s="647" t="s">
        <v>489</v>
      </c>
      <c r="AA61" s="647" t="s">
        <v>489</v>
      </c>
      <c r="AB61" s="647" t="s">
        <v>489</v>
      </c>
      <c r="AC61" s="647" t="s">
        <v>489</v>
      </c>
      <c r="AD61" s="647" t="s">
        <v>489</v>
      </c>
      <c r="AE61" s="647" t="s">
        <v>489</v>
      </c>
      <c r="AF61" s="647" t="s">
        <v>489</v>
      </c>
      <c r="AG61" s="647" t="s">
        <v>489</v>
      </c>
      <c r="AH61" s="647" t="s">
        <v>489</v>
      </c>
      <c r="AI61" s="647" t="s">
        <v>489</v>
      </c>
      <c r="AJ61" s="647" t="s">
        <v>489</v>
      </c>
      <c r="AK61" s="661">
        <f t="shared" si="4"/>
        <v>0</v>
      </c>
      <c r="AL61" s="781">
        <f t="shared" si="18"/>
        <v>0</v>
      </c>
      <c r="AM61" s="661" t="s">
        <v>489</v>
      </c>
    </row>
    <row r="62" spans="1:39" x14ac:dyDescent="0.25">
      <c r="A62" s="656" t="s">
        <v>1056</v>
      </c>
      <c r="B62" s="648" t="s">
        <v>953</v>
      </c>
      <c r="C62" s="1016" t="s">
        <v>489</v>
      </c>
      <c r="D62" s="1016" t="s">
        <v>489</v>
      </c>
      <c r="E62" s="647" t="s">
        <v>489</v>
      </c>
      <c r="F62" s="647" t="s">
        <v>489</v>
      </c>
      <c r="G62" s="647" t="s">
        <v>489</v>
      </c>
      <c r="H62" s="647" t="s">
        <v>489</v>
      </c>
      <c r="I62" s="647" t="s">
        <v>489</v>
      </c>
      <c r="J62" s="647" t="s">
        <v>489</v>
      </c>
      <c r="K62" s="647" t="s">
        <v>489</v>
      </c>
      <c r="L62" s="647" t="s">
        <v>489</v>
      </c>
      <c r="M62" s="647" t="s">
        <v>489</v>
      </c>
      <c r="N62" s="647" t="s">
        <v>489</v>
      </c>
      <c r="O62" s="647" t="s">
        <v>489</v>
      </c>
      <c r="P62" s="647" t="s">
        <v>489</v>
      </c>
      <c r="Q62" s="647" t="s">
        <v>489</v>
      </c>
      <c r="R62" s="647" t="s">
        <v>489</v>
      </c>
      <c r="S62" s="1017" t="s">
        <v>489</v>
      </c>
      <c r="T62" s="647" t="s">
        <v>489</v>
      </c>
      <c r="U62" s="647" t="s">
        <v>489</v>
      </c>
      <c r="V62" s="647" t="s">
        <v>489</v>
      </c>
      <c r="W62" s="647" t="s">
        <v>489</v>
      </c>
      <c r="X62" s="647" t="s">
        <v>489</v>
      </c>
      <c r="Y62" s="647" t="s">
        <v>489</v>
      </c>
      <c r="Z62" s="647" t="s">
        <v>489</v>
      </c>
      <c r="AA62" s="647" t="s">
        <v>489</v>
      </c>
      <c r="AB62" s="647" t="s">
        <v>489</v>
      </c>
      <c r="AC62" s="647" t="s">
        <v>489</v>
      </c>
      <c r="AD62" s="647" t="s">
        <v>489</v>
      </c>
      <c r="AE62" s="647" t="s">
        <v>489</v>
      </c>
      <c r="AF62" s="647" t="s">
        <v>489</v>
      </c>
      <c r="AG62" s="647" t="s">
        <v>489</v>
      </c>
      <c r="AH62" s="647" t="s">
        <v>489</v>
      </c>
      <c r="AI62" s="647" t="s">
        <v>489</v>
      </c>
      <c r="AJ62" s="647" t="s">
        <v>489</v>
      </c>
      <c r="AK62" s="661">
        <f t="shared" si="4"/>
        <v>0</v>
      </c>
      <c r="AL62" s="781">
        <f t="shared" si="18"/>
        <v>0</v>
      </c>
      <c r="AM62" s="661" t="s">
        <v>489</v>
      </c>
    </row>
    <row r="63" spans="1:39" x14ac:dyDescent="0.25">
      <c r="A63" s="656" t="s">
        <v>1057</v>
      </c>
      <c r="B63" s="648" t="s">
        <v>954</v>
      </c>
      <c r="C63" s="1016" t="s">
        <v>489</v>
      </c>
      <c r="D63" s="1016" t="s">
        <v>489</v>
      </c>
      <c r="E63" s="647" t="s">
        <v>489</v>
      </c>
      <c r="F63" s="647" t="s">
        <v>489</v>
      </c>
      <c r="G63" s="647" t="s">
        <v>489</v>
      </c>
      <c r="H63" s="647" t="s">
        <v>489</v>
      </c>
      <c r="I63" s="647" t="s">
        <v>489</v>
      </c>
      <c r="J63" s="647" t="s">
        <v>489</v>
      </c>
      <c r="K63" s="647" t="s">
        <v>489</v>
      </c>
      <c r="L63" s="647" t="s">
        <v>489</v>
      </c>
      <c r="M63" s="647" t="s">
        <v>489</v>
      </c>
      <c r="N63" s="647" t="s">
        <v>489</v>
      </c>
      <c r="O63" s="647" t="s">
        <v>489</v>
      </c>
      <c r="P63" s="647" t="s">
        <v>489</v>
      </c>
      <c r="Q63" s="647" t="s">
        <v>489</v>
      </c>
      <c r="R63" s="647" t="s">
        <v>489</v>
      </c>
      <c r="S63" s="1017" t="s">
        <v>489</v>
      </c>
      <c r="T63" s="647" t="s">
        <v>489</v>
      </c>
      <c r="U63" s="647" t="s">
        <v>489</v>
      </c>
      <c r="V63" s="647" t="s">
        <v>489</v>
      </c>
      <c r="W63" s="647" t="s">
        <v>489</v>
      </c>
      <c r="X63" s="647" t="s">
        <v>489</v>
      </c>
      <c r="Y63" s="647" t="s">
        <v>489</v>
      </c>
      <c r="Z63" s="647" t="s">
        <v>489</v>
      </c>
      <c r="AA63" s="647" t="s">
        <v>489</v>
      </c>
      <c r="AB63" s="647" t="s">
        <v>489</v>
      </c>
      <c r="AC63" s="647" t="s">
        <v>489</v>
      </c>
      <c r="AD63" s="647" t="s">
        <v>489</v>
      </c>
      <c r="AE63" s="647" t="s">
        <v>489</v>
      </c>
      <c r="AF63" s="647" t="s">
        <v>489</v>
      </c>
      <c r="AG63" s="647" t="s">
        <v>489</v>
      </c>
      <c r="AH63" s="647" t="s">
        <v>489</v>
      </c>
      <c r="AI63" s="647" t="s">
        <v>489</v>
      </c>
      <c r="AJ63" s="647" t="s">
        <v>489</v>
      </c>
      <c r="AK63" s="661">
        <f t="shared" si="4"/>
        <v>0</v>
      </c>
      <c r="AL63" s="781">
        <f t="shared" si="18"/>
        <v>0</v>
      </c>
      <c r="AM63" s="661" t="s">
        <v>489</v>
      </c>
    </row>
    <row r="64" spans="1:39" x14ac:dyDescent="0.25">
      <c r="A64" s="656" t="s">
        <v>1058</v>
      </c>
      <c r="B64" s="648" t="s">
        <v>955</v>
      </c>
      <c r="C64" s="1016" t="s">
        <v>489</v>
      </c>
      <c r="D64" s="1016" t="s">
        <v>489</v>
      </c>
      <c r="E64" s="647" t="s">
        <v>489</v>
      </c>
      <c r="F64" s="647" t="s">
        <v>489</v>
      </c>
      <c r="G64" s="647" t="s">
        <v>489</v>
      </c>
      <c r="H64" s="647" t="s">
        <v>489</v>
      </c>
      <c r="I64" s="647" t="s">
        <v>489</v>
      </c>
      <c r="J64" s="647" t="s">
        <v>489</v>
      </c>
      <c r="K64" s="647" t="s">
        <v>489</v>
      </c>
      <c r="L64" s="647" t="s">
        <v>489</v>
      </c>
      <c r="M64" s="647" t="s">
        <v>489</v>
      </c>
      <c r="N64" s="647" t="s">
        <v>489</v>
      </c>
      <c r="O64" s="647" t="s">
        <v>489</v>
      </c>
      <c r="P64" s="647" t="s">
        <v>489</v>
      </c>
      <c r="Q64" s="647" t="s">
        <v>489</v>
      </c>
      <c r="R64" s="647" t="s">
        <v>489</v>
      </c>
      <c r="S64" s="1017" t="s">
        <v>489</v>
      </c>
      <c r="T64" s="647" t="s">
        <v>489</v>
      </c>
      <c r="U64" s="647" t="s">
        <v>489</v>
      </c>
      <c r="V64" s="647" t="s">
        <v>489</v>
      </c>
      <c r="W64" s="647" t="s">
        <v>489</v>
      </c>
      <c r="X64" s="647" t="s">
        <v>489</v>
      </c>
      <c r="Y64" s="647" t="s">
        <v>489</v>
      </c>
      <c r="Z64" s="647" t="s">
        <v>489</v>
      </c>
      <c r="AA64" s="647" t="s">
        <v>489</v>
      </c>
      <c r="AB64" s="647" t="s">
        <v>489</v>
      </c>
      <c r="AC64" s="647" t="s">
        <v>489</v>
      </c>
      <c r="AD64" s="647" t="s">
        <v>489</v>
      </c>
      <c r="AE64" s="647" t="s">
        <v>489</v>
      </c>
      <c r="AF64" s="647" t="s">
        <v>489</v>
      </c>
      <c r="AG64" s="647" t="s">
        <v>489</v>
      </c>
      <c r="AH64" s="647" t="s">
        <v>489</v>
      </c>
      <c r="AI64" s="647" t="s">
        <v>489</v>
      </c>
      <c r="AJ64" s="647" t="s">
        <v>489</v>
      </c>
      <c r="AK64" s="661">
        <f t="shared" si="4"/>
        <v>0</v>
      </c>
      <c r="AL64" s="781">
        <f t="shared" si="18"/>
        <v>0</v>
      </c>
      <c r="AM64" s="661" t="s">
        <v>489</v>
      </c>
    </row>
    <row r="65" spans="1:39" x14ac:dyDescent="0.25">
      <c r="A65" s="656" t="s">
        <v>1059</v>
      </c>
      <c r="B65" s="648" t="s">
        <v>956</v>
      </c>
      <c r="C65" s="1016" t="s">
        <v>489</v>
      </c>
      <c r="D65" s="1016" t="s">
        <v>489</v>
      </c>
      <c r="E65" s="647" t="s">
        <v>489</v>
      </c>
      <c r="F65" s="647" t="s">
        <v>489</v>
      </c>
      <c r="G65" s="647" t="s">
        <v>489</v>
      </c>
      <c r="H65" s="647" t="s">
        <v>489</v>
      </c>
      <c r="I65" s="647" t="s">
        <v>489</v>
      </c>
      <c r="J65" s="647" t="s">
        <v>489</v>
      </c>
      <c r="K65" s="647" t="s">
        <v>489</v>
      </c>
      <c r="L65" s="647" t="s">
        <v>489</v>
      </c>
      <c r="M65" s="647" t="s">
        <v>489</v>
      </c>
      <c r="N65" s="647" t="s">
        <v>489</v>
      </c>
      <c r="O65" s="647" t="s">
        <v>489</v>
      </c>
      <c r="P65" s="647" t="s">
        <v>489</v>
      </c>
      <c r="Q65" s="647" t="s">
        <v>489</v>
      </c>
      <c r="R65" s="647" t="s">
        <v>489</v>
      </c>
      <c r="S65" s="1017" t="s">
        <v>489</v>
      </c>
      <c r="T65" s="647" t="s">
        <v>489</v>
      </c>
      <c r="U65" s="647" t="s">
        <v>489</v>
      </c>
      <c r="V65" s="647" t="s">
        <v>489</v>
      </c>
      <c r="W65" s="647" t="s">
        <v>489</v>
      </c>
      <c r="X65" s="647" t="s">
        <v>489</v>
      </c>
      <c r="Y65" s="647" t="s">
        <v>489</v>
      </c>
      <c r="Z65" s="647" t="s">
        <v>489</v>
      </c>
      <c r="AA65" s="647" t="s">
        <v>489</v>
      </c>
      <c r="AB65" s="647" t="s">
        <v>489</v>
      </c>
      <c r="AC65" s="647" t="s">
        <v>489</v>
      </c>
      <c r="AD65" s="647" t="s">
        <v>489</v>
      </c>
      <c r="AE65" s="647" t="s">
        <v>489</v>
      </c>
      <c r="AF65" s="647" t="s">
        <v>489</v>
      </c>
      <c r="AG65" s="647" t="s">
        <v>489</v>
      </c>
      <c r="AH65" s="647" t="s">
        <v>489</v>
      </c>
      <c r="AI65" s="647" t="s">
        <v>489</v>
      </c>
      <c r="AJ65" s="647" t="s">
        <v>489</v>
      </c>
      <c r="AK65" s="661">
        <f t="shared" si="4"/>
        <v>0</v>
      </c>
      <c r="AL65" s="781">
        <f t="shared" si="18"/>
        <v>0</v>
      </c>
      <c r="AM65" s="661" t="s">
        <v>489</v>
      </c>
    </row>
    <row r="66" spans="1:39" x14ac:dyDescent="0.25">
      <c r="A66" s="656" t="s">
        <v>1060</v>
      </c>
      <c r="B66" s="648" t="s">
        <v>957</v>
      </c>
      <c r="C66" s="1016" t="s">
        <v>489</v>
      </c>
      <c r="D66" s="1016" t="s">
        <v>489</v>
      </c>
      <c r="E66" s="647" t="s">
        <v>489</v>
      </c>
      <c r="F66" s="647" t="s">
        <v>489</v>
      </c>
      <c r="G66" s="647" t="s">
        <v>489</v>
      </c>
      <c r="H66" s="647" t="s">
        <v>489</v>
      </c>
      <c r="I66" s="647" t="s">
        <v>489</v>
      </c>
      <c r="J66" s="647" t="s">
        <v>489</v>
      </c>
      <c r="K66" s="647" t="s">
        <v>489</v>
      </c>
      <c r="L66" s="647" t="s">
        <v>489</v>
      </c>
      <c r="M66" s="647" t="s">
        <v>489</v>
      </c>
      <c r="N66" s="647" t="s">
        <v>489</v>
      </c>
      <c r="O66" s="647" t="s">
        <v>489</v>
      </c>
      <c r="P66" s="647" t="s">
        <v>489</v>
      </c>
      <c r="Q66" s="647" t="s">
        <v>489</v>
      </c>
      <c r="R66" s="647" t="s">
        <v>489</v>
      </c>
      <c r="S66" s="1017" t="s">
        <v>489</v>
      </c>
      <c r="T66" s="647" t="s">
        <v>489</v>
      </c>
      <c r="U66" s="647" t="s">
        <v>489</v>
      </c>
      <c r="V66" s="647" t="s">
        <v>489</v>
      </c>
      <c r="W66" s="647" t="s">
        <v>489</v>
      </c>
      <c r="X66" s="647" t="s">
        <v>489</v>
      </c>
      <c r="Y66" s="647" t="s">
        <v>489</v>
      </c>
      <c r="Z66" s="647" t="s">
        <v>489</v>
      </c>
      <c r="AA66" s="647" t="s">
        <v>489</v>
      </c>
      <c r="AB66" s="647" t="s">
        <v>489</v>
      </c>
      <c r="AC66" s="647" t="s">
        <v>489</v>
      </c>
      <c r="AD66" s="647" t="s">
        <v>489</v>
      </c>
      <c r="AE66" s="647" t="s">
        <v>489</v>
      </c>
      <c r="AF66" s="647" t="s">
        <v>489</v>
      </c>
      <c r="AG66" s="647" t="s">
        <v>489</v>
      </c>
      <c r="AH66" s="647" t="s">
        <v>489</v>
      </c>
      <c r="AI66" s="647" t="s">
        <v>489</v>
      </c>
      <c r="AJ66" s="647" t="s">
        <v>489</v>
      </c>
      <c r="AK66" s="661">
        <f t="shared" si="4"/>
        <v>0</v>
      </c>
      <c r="AL66" s="781">
        <f t="shared" si="18"/>
        <v>0</v>
      </c>
      <c r="AM66" s="661" t="s">
        <v>489</v>
      </c>
    </row>
    <row r="67" spans="1:39" ht="31.5" x14ac:dyDescent="0.25">
      <c r="A67" s="648" t="s">
        <v>960</v>
      </c>
      <c r="B67" s="648" t="s">
        <v>959</v>
      </c>
      <c r="C67" s="1016" t="s">
        <v>489</v>
      </c>
      <c r="D67" s="1016" t="s">
        <v>489</v>
      </c>
      <c r="E67" s="647" t="s">
        <v>489</v>
      </c>
      <c r="F67" s="647" t="s">
        <v>489</v>
      </c>
      <c r="G67" s="647" t="s">
        <v>489</v>
      </c>
      <c r="H67" s="647" t="s">
        <v>489</v>
      </c>
      <c r="I67" s="647" t="s">
        <v>489</v>
      </c>
      <c r="J67" s="647" t="s">
        <v>489</v>
      </c>
      <c r="K67" s="647" t="s">
        <v>489</v>
      </c>
      <c r="L67" s="647" t="s">
        <v>489</v>
      </c>
      <c r="M67" s="647" t="s">
        <v>489</v>
      </c>
      <c r="N67" s="647" t="s">
        <v>489</v>
      </c>
      <c r="O67" s="647" t="s">
        <v>489</v>
      </c>
      <c r="P67" s="647" t="s">
        <v>489</v>
      </c>
      <c r="Q67" s="647" t="s">
        <v>489</v>
      </c>
      <c r="R67" s="647" t="s">
        <v>489</v>
      </c>
      <c r="S67" s="1017" t="s">
        <v>489</v>
      </c>
      <c r="T67" s="647" t="s">
        <v>489</v>
      </c>
      <c r="U67" s="647" t="s">
        <v>489</v>
      </c>
      <c r="V67" s="647" t="s">
        <v>489</v>
      </c>
      <c r="W67" s="647" t="s">
        <v>489</v>
      </c>
      <c r="X67" s="647" t="s">
        <v>489</v>
      </c>
      <c r="Y67" s="647" t="s">
        <v>489</v>
      </c>
      <c r="Z67" s="647" t="s">
        <v>489</v>
      </c>
      <c r="AA67" s="647" t="s">
        <v>489</v>
      </c>
      <c r="AB67" s="647" t="s">
        <v>489</v>
      </c>
      <c r="AC67" s="647" t="s">
        <v>489</v>
      </c>
      <c r="AD67" s="647" t="s">
        <v>489</v>
      </c>
      <c r="AE67" s="647" t="s">
        <v>489</v>
      </c>
      <c r="AF67" s="647" t="s">
        <v>489</v>
      </c>
      <c r="AG67" s="647" t="s">
        <v>489</v>
      </c>
      <c r="AH67" s="647" t="s">
        <v>489</v>
      </c>
      <c r="AI67" s="647" t="s">
        <v>489</v>
      </c>
      <c r="AJ67" s="647" t="s">
        <v>489</v>
      </c>
      <c r="AK67" s="661">
        <f t="shared" si="4"/>
        <v>0</v>
      </c>
      <c r="AL67" s="781">
        <f t="shared" si="18"/>
        <v>0</v>
      </c>
      <c r="AM67" s="661" t="s">
        <v>489</v>
      </c>
    </row>
    <row r="68" spans="1:39" ht="31.5" x14ac:dyDescent="0.25">
      <c r="A68" s="648">
        <v>6</v>
      </c>
      <c r="B68" s="648" t="s">
        <v>961</v>
      </c>
      <c r="C68" s="1016" t="s">
        <v>489</v>
      </c>
      <c r="D68" s="1016" t="s">
        <v>489</v>
      </c>
      <c r="E68" s="647" t="s">
        <v>489</v>
      </c>
      <c r="F68" s="647" t="s">
        <v>489</v>
      </c>
      <c r="G68" s="647" t="s">
        <v>489</v>
      </c>
      <c r="H68" s="647" t="s">
        <v>489</v>
      </c>
      <c r="I68" s="647" t="s">
        <v>489</v>
      </c>
      <c r="J68" s="647" t="s">
        <v>489</v>
      </c>
      <c r="K68" s="647" t="s">
        <v>489</v>
      </c>
      <c r="L68" s="647" t="s">
        <v>489</v>
      </c>
      <c r="M68" s="647" t="s">
        <v>489</v>
      </c>
      <c r="N68" s="647" t="s">
        <v>489</v>
      </c>
      <c r="O68" s="647" t="s">
        <v>489</v>
      </c>
      <c r="P68" s="647" t="s">
        <v>489</v>
      </c>
      <c r="Q68" s="647" t="s">
        <v>489</v>
      </c>
      <c r="R68" s="647" t="s">
        <v>489</v>
      </c>
      <c r="S68" s="1017" t="s">
        <v>489</v>
      </c>
      <c r="T68" s="647" t="s">
        <v>489</v>
      </c>
      <c r="U68" s="647" t="s">
        <v>489</v>
      </c>
      <c r="V68" s="647" t="s">
        <v>489</v>
      </c>
      <c r="W68" s="647" t="s">
        <v>489</v>
      </c>
      <c r="X68" s="647" t="s">
        <v>489</v>
      </c>
      <c r="Y68" s="647" t="s">
        <v>489</v>
      </c>
      <c r="Z68" s="647" t="s">
        <v>489</v>
      </c>
      <c r="AA68" s="647" t="s">
        <v>489</v>
      </c>
      <c r="AB68" s="647" t="s">
        <v>489</v>
      </c>
      <c r="AC68" s="647" t="s">
        <v>489</v>
      </c>
      <c r="AD68" s="647" t="s">
        <v>489</v>
      </c>
      <c r="AE68" s="647" t="s">
        <v>489</v>
      </c>
      <c r="AF68" s="647" t="s">
        <v>489</v>
      </c>
      <c r="AG68" s="647" t="s">
        <v>489</v>
      </c>
      <c r="AH68" s="647" t="s">
        <v>489</v>
      </c>
      <c r="AI68" s="647" t="s">
        <v>489</v>
      </c>
      <c r="AJ68" s="647" t="s">
        <v>489</v>
      </c>
      <c r="AK68" s="661">
        <f t="shared" si="4"/>
        <v>0</v>
      </c>
      <c r="AL68" s="781">
        <f t="shared" si="18"/>
        <v>0</v>
      </c>
      <c r="AM68" s="661" t="s">
        <v>489</v>
      </c>
    </row>
    <row r="69" spans="1:39" x14ac:dyDescent="0.25">
      <c r="A69" s="998">
        <v>7</v>
      </c>
      <c r="B69" s="998" t="s">
        <v>146</v>
      </c>
      <c r="C69" s="999"/>
      <c r="D69" s="999"/>
      <c r="E69" s="999"/>
      <c r="F69" s="999"/>
      <c r="G69" s="999"/>
      <c r="H69" s="999"/>
      <c r="I69" s="999"/>
      <c r="J69" s="999"/>
      <c r="K69" s="999"/>
      <c r="L69" s="999"/>
      <c r="M69" s="999"/>
      <c r="N69" s="999"/>
      <c r="O69" s="999"/>
      <c r="P69" s="999"/>
      <c r="Q69" s="999"/>
      <c r="R69" s="999"/>
      <c r="S69" s="999"/>
      <c r="T69" s="999"/>
      <c r="U69" s="999"/>
      <c r="V69" s="999"/>
      <c r="W69" s="999"/>
      <c r="X69" s="999"/>
      <c r="Y69" s="999"/>
      <c r="Z69" s="999"/>
      <c r="AA69" s="999"/>
      <c r="AB69" s="999"/>
      <c r="AC69" s="999"/>
      <c r="AD69" s="999"/>
      <c r="AE69" s="999"/>
      <c r="AF69" s="999"/>
      <c r="AG69" s="999"/>
      <c r="AH69" s="999"/>
      <c r="AI69" s="999"/>
      <c r="AJ69" s="999"/>
      <c r="AK69" s="999"/>
      <c r="AL69" s="999"/>
      <c r="AM69" s="1001"/>
    </row>
    <row r="70" spans="1:39" x14ac:dyDescent="0.25">
      <c r="A70" s="656" t="s">
        <v>238</v>
      </c>
      <c r="B70" s="648" t="s">
        <v>962</v>
      </c>
      <c r="C70" s="1014">
        <v>0.77764836999999998</v>
      </c>
      <c r="D70" s="1014">
        <v>0.77764836999999998</v>
      </c>
      <c r="E70" s="647" t="s">
        <v>489</v>
      </c>
      <c r="F70" s="647" t="s">
        <v>489</v>
      </c>
      <c r="G70" s="647" t="s">
        <v>489</v>
      </c>
      <c r="H70" s="647" t="s">
        <v>489</v>
      </c>
      <c r="I70" s="647" t="s">
        <v>489</v>
      </c>
      <c r="J70" s="647" t="s">
        <v>489</v>
      </c>
      <c r="K70" s="647" t="s">
        <v>489</v>
      </c>
      <c r="L70" s="647" t="s">
        <v>489</v>
      </c>
      <c r="M70" s="647" t="s">
        <v>489</v>
      </c>
      <c r="N70" s="647" t="s">
        <v>489</v>
      </c>
      <c r="O70" s="647" t="s">
        <v>489</v>
      </c>
      <c r="P70" s="647" t="s">
        <v>489</v>
      </c>
      <c r="Q70" s="781">
        <f>C70</f>
        <v>0.77764836999999998</v>
      </c>
      <c r="R70" s="647" t="s">
        <v>489</v>
      </c>
      <c r="S70" s="781">
        <f>D70</f>
        <v>0.77764836999999998</v>
      </c>
      <c r="T70" s="647" t="s">
        <v>489</v>
      </c>
      <c r="U70" s="647" t="s">
        <v>489</v>
      </c>
      <c r="V70" s="647" t="s">
        <v>489</v>
      </c>
      <c r="W70" s="647" t="s">
        <v>489</v>
      </c>
      <c r="X70" s="647" t="s">
        <v>489</v>
      </c>
      <c r="Y70" s="647" t="s">
        <v>489</v>
      </c>
      <c r="Z70" s="647" t="s">
        <v>489</v>
      </c>
      <c r="AA70" s="647" t="s">
        <v>489</v>
      </c>
      <c r="AB70" s="647" t="s">
        <v>489</v>
      </c>
      <c r="AC70" s="647" t="s">
        <v>489</v>
      </c>
      <c r="AD70" s="647" t="s">
        <v>489</v>
      </c>
      <c r="AE70" s="647" t="s">
        <v>489</v>
      </c>
      <c r="AF70" s="647" t="s">
        <v>489</v>
      </c>
      <c r="AG70" s="647" t="s">
        <v>489</v>
      </c>
      <c r="AH70" s="647" t="s">
        <v>489</v>
      </c>
      <c r="AI70" s="647" t="s">
        <v>489</v>
      </c>
      <c r="AJ70" s="647" t="s">
        <v>489</v>
      </c>
      <c r="AK70" s="661">
        <f t="shared" si="4"/>
        <v>0.77764836999999998</v>
      </c>
      <c r="AL70" s="781">
        <f>SUM(S70,W70,AA70,AE70,AI70)</f>
        <v>0.77764836999999998</v>
      </c>
      <c r="AM70" s="661" t="s">
        <v>489</v>
      </c>
    </row>
    <row r="71" spans="1:39" x14ac:dyDescent="0.25">
      <c r="A71" s="656" t="s">
        <v>239</v>
      </c>
      <c r="B71" s="648" t="s">
        <v>945</v>
      </c>
      <c r="C71" s="647" t="s">
        <v>489</v>
      </c>
      <c r="D71" s="1017" t="s">
        <v>489</v>
      </c>
      <c r="E71" s="647" t="s">
        <v>489</v>
      </c>
      <c r="F71" s="647" t="s">
        <v>489</v>
      </c>
      <c r="G71" s="647" t="s">
        <v>489</v>
      </c>
      <c r="H71" s="647" t="s">
        <v>489</v>
      </c>
      <c r="I71" s="647" t="s">
        <v>489</v>
      </c>
      <c r="J71" s="647" t="s">
        <v>489</v>
      </c>
      <c r="K71" s="647" t="s">
        <v>489</v>
      </c>
      <c r="L71" s="647" t="s">
        <v>489</v>
      </c>
      <c r="M71" s="647" t="s">
        <v>489</v>
      </c>
      <c r="N71" s="647" t="s">
        <v>489</v>
      </c>
      <c r="O71" s="647" t="s">
        <v>489</v>
      </c>
      <c r="P71" s="647" t="s">
        <v>489</v>
      </c>
      <c r="Q71" s="647" t="s">
        <v>489</v>
      </c>
      <c r="R71" s="647" t="s">
        <v>489</v>
      </c>
      <c r="S71" s="781" t="str">
        <f t="shared" ref="S71:S80" si="20">D71</f>
        <v>нд</v>
      </c>
      <c r="T71" s="647" t="s">
        <v>489</v>
      </c>
      <c r="U71" s="647" t="s">
        <v>489</v>
      </c>
      <c r="V71" s="647" t="s">
        <v>489</v>
      </c>
      <c r="W71" s="647" t="s">
        <v>489</v>
      </c>
      <c r="X71" s="647" t="s">
        <v>489</v>
      </c>
      <c r="Y71" s="647" t="s">
        <v>489</v>
      </c>
      <c r="Z71" s="647" t="s">
        <v>489</v>
      </c>
      <c r="AA71" s="647" t="s">
        <v>489</v>
      </c>
      <c r="AB71" s="647" t="s">
        <v>489</v>
      </c>
      <c r="AC71" s="647" t="s">
        <v>489</v>
      </c>
      <c r="AD71" s="647" t="s">
        <v>489</v>
      </c>
      <c r="AE71" s="647" t="s">
        <v>489</v>
      </c>
      <c r="AF71" s="647" t="s">
        <v>489</v>
      </c>
      <c r="AG71" s="647" t="s">
        <v>489</v>
      </c>
      <c r="AH71" s="647" t="s">
        <v>489</v>
      </c>
      <c r="AI71" s="647" t="s">
        <v>489</v>
      </c>
      <c r="AJ71" s="647" t="s">
        <v>489</v>
      </c>
      <c r="AK71" s="647" t="s">
        <v>489</v>
      </c>
      <c r="AL71" s="781">
        <f t="shared" ref="AL71:AL80" si="21">SUM(S71,W71,AA71,AE71,AI71)</f>
        <v>0</v>
      </c>
      <c r="AM71" s="661" t="s">
        <v>489</v>
      </c>
    </row>
    <row r="72" spans="1:39" x14ac:dyDescent="0.25">
      <c r="A72" s="656" t="s">
        <v>240</v>
      </c>
      <c r="B72" s="648" t="s">
        <v>946</v>
      </c>
      <c r="C72" s="647" t="s">
        <v>489</v>
      </c>
      <c r="D72" s="1017" t="s">
        <v>489</v>
      </c>
      <c r="E72" s="647" t="s">
        <v>489</v>
      </c>
      <c r="F72" s="647" t="s">
        <v>489</v>
      </c>
      <c r="G72" s="647" t="s">
        <v>489</v>
      </c>
      <c r="H72" s="647" t="s">
        <v>489</v>
      </c>
      <c r="I72" s="647" t="s">
        <v>489</v>
      </c>
      <c r="J72" s="647" t="s">
        <v>489</v>
      </c>
      <c r="K72" s="647" t="s">
        <v>489</v>
      </c>
      <c r="L72" s="647" t="s">
        <v>489</v>
      </c>
      <c r="M72" s="647" t="s">
        <v>489</v>
      </c>
      <c r="N72" s="647" t="s">
        <v>489</v>
      </c>
      <c r="O72" s="647" t="s">
        <v>489</v>
      </c>
      <c r="P72" s="647" t="s">
        <v>489</v>
      </c>
      <c r="Q72" s="647" t="s">
        <v>489</v>
      </c>
      <c r="R72" s="647" t="s">
        <v>489</v>
      </c>
      <c r="S72" s="781" t="str">
        <f t="shared" si="20"/>
        <v>нд</v>
      </c>
      <c r="T72" s="647" t="s">
        <v>489</v>
      </c>
      <c r="U72" s="647" t="s">
        <v>489</v>
      </c>
      <c r="V72" s="647" t="s">
        <v>489</v>
      </c>
      <c r="W72" s="647" t="s">
        <v>489</v>
      </c>
      <c r="X72" s="647" t="s">
        <v>489</v>
      </c>
      <c r="Y72" s="647" t="s">
        <v>489</v>
      </c>
      <c r="Z72" s="647" t="s">
        <v>489</v>
      </c>
      <c r="AA72" s="647" t="s">
        <v>489</v>
      </c>
      <c r="AB72" s="647" t="s">
        <v>489</v>
      </c>
      <c r="AC72" s="647" t="s">
        <v>489</v>
      </c>
      <c r="AD72" s="647" t="s">
        <v>489</v>
      </c>
      <c r="AE72" s="647" t="s">
        <v>489</v>
      </c>
      <c r="AF72" s="647" t="s">
        <v>489</v>
      </c>
      <c r="AG72" s="647" t="s">
        <v>489</v>
      </c>
      <c r="AH72" s="647" t="s">
        <v>489</v>
      </c>
      <c r="AI72" s="647" t="s">
        <v>489</v>
      </c>
      <c r="AJ72" s="647" t="s">
        <v>489</v>
      </c>
      <c r="AK72" s="647" t="s">
        <v>489</v>
      </c>
      <c r="AL72" s="781">
        <f t="shared" si="21"/>
        <v>0</v>
      </c>
      <c r="AM72" s="661" t="s">
        <v>489</v>
      </c>
    </row>
    <row r="73" spans="1:39" x14ac:dyDescent="0.25">
      <c r="A73" s="656" t="s">
        <v>241</v>
      </c>
      <c r="B73" s="648" t="s">
        <v>155</v>
      </c>
      <c r="C73" s="647" t="s">
        <v>489</v>
      </c>
      <c r="D73" s="1017" t="s">
        <v>489</v>
      </c>
      <c r="E73" s="647" t="s">
        <v>489</v>
      </c>
      <c r="F73" s="647" t="s">
        <v>489</v>
      </c>
      <c r="G73" s="647" t="s">
        <v>489</v>
      </c>
      <c r="H73" s="647" t="s">
        <v>489</v>
      </c>
      <c r="I73" s="647" t="s">
        <v>489</v>
      </c>
      <c r="J73" s="647" t="s">
        <v>489</v>
      </c>
      <c r="K73" s="647" t="s">
        <v>489</v>
      </c>
      <c r="L73" s="647" t="s">
        <v>489</v>
      </c>
      <c r="M73" s="647" t="s">
        <v>489</v>
      </c>
      <c r="N73" s="647" t="s">
        <v>489</v>
      </c>
      <c r="O73" s="647" t="s">
        <v>489</v>
      </c>
      <c r="P73" s="647" t="s">
        <v>489</v>
      </c>
      <c r="Q73" s="647" t="s">
        <v>489</v>
      </c>
      <c r="R73" s="647" t="s">
        <v>489</v>
      </c>
      <c r="S73" s="781" t="str">
        <f t="shared" si="20"/>
        <v>нд</v>
      </c>
      <c r="T73" s="647" t="s">
        <v>489</v>
      </c>
      <c r="U73" s="647" t="s">
        <v>489</v>
      </c>
      <c r="V73" s="647" t="s">
        <v>489</v>
      </c>
      <c r="W73" s="647" t="s">
        <v>489</v>
      </c>
      <c r="X73" s="647" t="s">
        <v>489</v>
      </c>
      <c r="Y73" s="647" t="s">
        <v>489</v>
      </c>
      <c r="Z73" s="647" t="s">
        <v>489</v>
      </c>
      <c r="AA73" s="647" t="s">
        <v>489</v>
      </c>
      <c r="AB73" s="647" t="s">
        <v>489</v>
      </c>
      <c r="AC73" s="647" t="s">
        <v>489</v>
      </c>
      <c r="AD73" s="647" t="s">
        <v>489</v>
      </c>
      <c r="AE73" s="647" t="s">
        <v>489</v>
      </c>
      <c r="AF73" s="647" t="s">
        <v>489</v>
      </c>
      <c r="AG73" s="647" t="s">
        <v>489</v>
      </c>
      <c r="AH73" s="647" t="s">
        <v>489</v>
      </c>
      <c r="AI73" s="647" t="s">
        <v>489</v>
      </c>
      <c r="AJ73" s="647" t="s">
        <v>489</v>
      </c>
      <c r="AK73" s="647" t="s">
        <v>489</v>
      </c>
      <c r="AL73" s="781">
        <f t="shared" si="21"/>
        <v>0</v>
      </c>
      <c r="AM73" s="661" t="s">
        <v>489</v>
      </c>
    </row>
    <row r="74" spans="1:39" x14ac:dyDescent="0.25">
      <c r="A74" s="656" t="s">
        <v>242</v>
      </c>
      <c r="B74" s="648" t="s">
        <v>963</v>
      </c>
      <c r="C74" s="1016">
        <v>0.18</v>
      </c>
      <c r="D74" s="1016">
        <v>0.18</v>
      </c>
      <c r="E74" s="647" t="s">
        <v>489</v>
      </c>
      <c r="F74" s="647" t="s">
        <v>489</v>
      </c>
      <c r="G74" s="647" t="s">
        <v>489</v>
      </c>
      <c r="H74" s="647" t="s">
        <v>489</v>
      </c>
      <c r="I74" s="647" t="s">
        <v>489</v>
      </c>
      <c r="J74" s="647" t="s">
        <v>489</v>
      </c>
      <c r="K74" s="647" t="s">
        <v>489</v>
      </c>
      <c r="L74" s="647" t="s">
        <v>489</v>
      </c>
      <c r="M74" s="647" t="s">
        <v>489</v>
      </c>
      <c r="N74" s="647" t="s">
        <v>489</v>
      </c>
      <c r="O74" s="647" t="s">
        <v>489</v>
      </c>
      <c r="P74" s="647" t="s">
        <v>489</v>
      </c>
      <c r="Q74" s="647">
        <f>C74</f>
        <v>0.18</v>
      </c>
      <c r="R74" s="647" t="s">
        <v>489</v>
      </c>
      <c r="S74" s="781">
        <f t="shared" si="20"/>
        <v>0.18</v>
      </c>
      <c r="T74" s="647" t="s">
        <v>489</v>
      </c>
      <c r="U74" s="647" t="s">
        <v>489</v>
      </c>
      <c r="V74" s="647" t="s">
        <v>489</v>
      </c>
      <c r="W74" s="647" t="s">
        <v>489</v>
      </c>
      <c r="X74" s="647" t="s">
        <v>489</v>
      </c>
      <c r="Y74" s="647" t="s">
        <v>489</v>
      </c>
      <c r="Z74" s="647" t="s">
        <v>489</v>
      </c>
      <c r="AA74" s="647" t="s">
        <v>489</v>
      </c>
      <c r="AB74" s="647" t="s">
        <v>489</v>
      </c>
      <c r="AC74" s="647" t="s">
        <v>489</v>
      </c>
      <c r="AD74" s="647" t="s">
        <v>489</v>
      </c>
      <c r="AE74" s="647" t="s">
        <v>489</v>
      </c>
      <c r="AF74" s="647" t="s">
        <v>489</v>
      </c>
      <c r="AG74" s="647" t="s">
        <v>489</v>
      </c>
      <c r="AH74" s="647" t="s">
        <v>489</v>
      </c>
      <c r="AI74" s="647" t="s">
        <v>489</v>
      </c>
      <c r="AJ74" s="647" t="s">
        <v>489</v>
      </c>
      <c r="AK74" s="661">
        <f t="shared" si="4"/>
        <v>0.18</v>
      </c>
      <c r="AL74" s="781">
        <f t="shared" si="21"/>
        <v>0.18</v>
      </c>
      <c r="AM74" s="661" t="s">
        <v>489</v>
      </c>
    </row>
    <row r="75" spans="1:39" x14ac:dyDescent="0.25">
      <c r="A75" s="656" t="s">
        <v>1061</v>
      </c>
      <c r="B75" s="648" t="s">
        <v>950</v>
      </c>
      <c r="C75" s="647" t="s">
        <v>489</v>
      </c>
      <c r="D75" s="1017" t="s">
        <v>489</v>
      </c>
      <c r="E75" s="647" t="s">
        <v>489</v>
      </c>
      <c r="F75" s="647" t="s">
        <v>489</v>
      </c>
      <c r="G75" s="647" t="s">
        <v>489</v>
      </c>
      <c r="H75" s="647" t="s">
        <v>489</v>
      </c>
      <c r="I75" s="647" t="s">
        <v>489</v>
      </c>
      <c r="J75" s="647" t="s">
        <v>489</v>
      </c>
      <c r="K75" s="647" t="s">
        <v>489</v>
      </c>
      <c r="L75" s="647" t="s">
        <v>489</v>
      </c>
      <c r="M75" s="647" t="s">
        <v>489</v>
      </c>
      <c r="N75" s="647" t="s">
        <v>489</v>
      </c>
      <c r="O75" s="647" t="s">
        <v>489</v>
      </c>
      <c r="P75" s="647" t="s">
        <v>489</v>
      </c>
      <c r="Q75" s="647" t="s">
        <v>489</v>
      </c>
      <c r="R75" s="647" t="s">
        <v>489</v>
      </c>
      <c r="S75" s="781" t="str">
        <f t="shared" si="20"/>
        <v>нд</v>
      </c>
      <c r="T75" s="647" t="s">
        <v>489</v>
      </c>
      <c r="U75" s="647" t="s">
        <v>489</v>
      </c>
      <c r="V75" s="647" t="s">
        <v>489</v>
      </c>
      <c r="W75" s="647" t="s">
        <v>489</v>
      </c>
      <c r="X75" s="647" t="s">
        <v>489</v>
      </c>
      <c r="Y75" s="647" t="s">
        <v>489</v>
      </c>
      <c r="Z75" s="647" t="s">
        <v>489</v>
      </c>
      <c r="AA75" s="647" t="s">
        <v>489</v>
      </c>
      <c r="AB75" s="647" t="s">
        <v>489</v>
      </c>
      <c r="AC75" s="647" t="s">
        <v>489</v>
      </c>
      <c r="AD75" s="647" t="s">
        <v>489</v>
      </c>
      <c r="AE75" s="647" t="s">
        <v>489</v>
      </c>
      <c r="AF75" s="647" t="s">
        <v>489</v>
      </c>
      <c r="AG75" s="647" t="s">
        <v>489</v>
      </c>
      <c r="AH75" s="647" t="s">
        <v>489</v>
      </c>
      <c r="AI75" s="647" t="s">
        <v>489</v>
      </c>
      <c r="AJ75" s="647" t="s">
        <v>489</v>
      </c>
      <c r="AK75" s="647" t="s">
        <v>489</v>
      </c>
      <c r="AL75" s="781">
        <f t="shared" si="21"/>
        <v>0</v>
      </c>
      <c r="AM75" s="661" t="s">
        <v>489</v>
      </c>
    </row>
    <row r="76" spans="1:39" x14ac:dyDescent="0.25">
      <c r="A76" s="656" t="s">
        <v>1062</v>
      </c>
      <c r="B76" s="648" t="s">
        <v>964</v>
      </c>
      <c r="C76" s="647" t="s">
        <v>489</v>
      </c>
      <c r="D76" s="1017" t="s">
        <v>489</v>
      </c>
      <c r="E76" s="647" t="s">
        <v>489</v>
      </c>
      <c r="F76" s="647" t="s">
        <v>489</v>
      </c>
      <c r="G76" s="647" t="s">
        <v>489</v>
      </c>
      <c r="H76" s="647" t="s">
        <v>489</v>
      </c>
      <c r="I76" s="647" t="s">
        <v>489</v>
      </c>
      <c r="J76" s="647" t="s">
        <v>489</v>
      </c>
      <c r="K76" s="647" t="s">
        <v>489</v>
      </c>
      <c r="L76" s="647" t="s">
        <v>489</v>
      </c>
      <c r="M76" s="647" t="s">
        <v>489</v>
      </c>
      <c r="N76" s="647" t="s">
        <v>489</v>
      </c>
      <c r="O76" s="647" t="s">
        <v>489</v>
      </c>
      <c r="P76" s="647" t="s">
        <v>489</v>
      </c>
      <c r="Q76" s="647" t="s">
        <v>489</v>
      </c>
      <c r="R76" s="647" t="s">
        <v>489</v>
      </c>
      <c r="S76" s="781" t="str">
        <f t="shared" si="20"/>
        <v>нд</v>
      </c>
      <c r="T76" s="647" t="s">
        <v>489</v>
      </c>
      <c r="U76" s="647" t="s">
        <v>489</v>
      </c>
      <c r="V76" s="647" t="s">
        <v>489</v>
      </c>
      <c r="W76" s="647" t="s">
        <v>489</v>
      </c>
      <c r="X76" s="647" t="s">
        <v>489</v>
      </c>
      <c r="Y76" s="647" t="s">
        <v>489</v>
      </c>
      <c r="Z76" s="647" t="s">
        <v>489</v>
      </c>
      <c r="AA76" s="647" t="s">
        <v>489</v>
      </c>
      <c r="AB76" s="647" t="s">
        <v>489</v>
      </c>
      <c r="AC76" s="647" t="s">
        <v>489</v>
      </c>
      <c r="AD76" s="647" t="s">
        <v>489</v>
      </c>
      <c r="AE76" s="647" t="s">
        <v>489</v>
      </c>
      <c r="AF76" s="647" t="s">
        <v>489</v>
      </c>
      <c r="AG76" s="647" t="s">
        <v>489</v>
      </c>
      <c r="AH76" s="647" t="s">
        <v>489</v>
      </c>
      <c r="AI76" s="647" t="s">
        <v>489</v>
      </c>
      <c r="AJ76" s="647" t="s">
        <v>489</v>
      </c>
      <c r="AK76" s="647" t="s">
        <v>489</v>
      </c>
      <c r="AL76" s="781">
        <f t="shared" si="21"/>
        <v>0</v>
      </c>
      <c r="AM76" s="661" t="s">
        <v>489</v>
      </c>
    </row>
    <row r="77" spans="1:39" x14ac:dyDescent="0.25">
      <c r="A77" s="656" t="s">
        <v>1063</v>
      </c>
      <c r="B77" s="648" t="s">
        <v>955</v>
      </c>
      <c r="C77" s="647" t="s">
        <v>489</v>
      </c>
      <c r="D77" s="1017" t="s">
        <v>489</v>
      </c>
      <c r="E77" s="647" t="s">
        <v>489</v>
      </c>
      <c r="F77" s="647" t="s">
        <v>489</v>
      </c>
      <c r="G77" s="647" t="s">
        <v>489</v>
      </c>
      <c r="H77" s="647" t="s">
        <v>489</v>
      </c>
      <c r="I77" s="647" t="s">
        <v>489</v>
      </c>
      <c r="J77" s="647" t="s">
        <v>489</v>
      </c>
      <c r="K77" s="647" t="s">
        <v>489</v>
      </c>
      <c r="L77" s="647" t="s">
        <v>489</v>
      </c>
      <c r="M77" s="647" t="s">
        <v>489</v>
      </c>
      <c r="N77" s="647" t="s">
        <v>489</v>
      </c>
      <c r="O77" s="647" t="s">
        <v>489</v>
      </c>
      <c r="P77" s="647" t="s">
        <v>489</v>
      </c>
      <c r="Q77" s="647" t="s">
        <v>489</v>
      </c>
      <c r="R77" s="647" t="s">
        <v>489</v>
      </c>
      <c r="S77" s="781" t="str">
        <f t="shared" si="20"/>
        <v>нд</v>
      </c>
      <c r="T77" s="647" t="s">
        <v>489</v>
      </c>
      <c r="U77" s="647" t="s">
        <v>489</v>
      </c>
      <c r="V77" s="647" t="s">
        <v>489</v>
      </c>
      <c r="W77" s="647" t="s">
        <v>489</v>
      </c>
      <c r="X77" s="647" t="s">
        <v>489</v>
      </c>
      <c r="Y77" s="647" t="s">
        <v>489</v>
      </c>
      <c r="Z77" s="647" t="s">
        <v>489</v>
      </c>
      <c r="AA77" s="647" t="s">
        <v>489</v>
      </c>
      <c r="AB77" s="647" t="s">
        <v>489</v>
      </c>
      <c r="AC77" s="647" t="s">
        <v>489</v>
      </c>
      <c r="AD77" s="647" t="s">
        <v>489</v>
      </c>
      <c r="AE77" s="647" t="s">
        <v>489</v>
      </c>
      <c r="AF77" s="647" t="s">
        <v>489</v>
      </c>
      <c r="AG77" s="647" t="s">
        <v>489</v>
      </c>
      <c r="AH77" s="647" t="s">
        <v>489</v>
      </c>
      <c r="AI77" s="647" t="s">
        <v>489</v>
      </c>
      <c r="AJ77" s="647" t="s">
        <v>489</v>
      </c>
      <c r="AK77" s="647" t="s">
        <v>489</v>
      </c>
      <c r="AL77" s="781">
        <f t="shared" si="21"/>
        <v>0</v>
      </c>
      <c r="AM77" s="661" t="s">
        <v>489</v>
      </c>
    </row>
    <row r="78" spans="1:39" x14ac:dyDescent="0.25">
      <c r="A78" s="656" t="s">
        <v>1064</v>
      </c>
      <c r="B78" s="648" t="s">
        <v>956</v>
      </c>
      <c r="C78" s="647" t="s">
        <v>489</v>
      </c>
      <c r="D78" s="1017" t="s">
        <v>489</v>
      </c>
      <c r="E78" s="647" t="s">
        <v>489</v>
      </c>
      <c r="F78" s="647" t="s">
        <v>489</v>
      </c>
      <c r="G78" s="647" t="s">
        <v>489</v>
      </c>
      <c r="H78" s="647" t="s">
        <v>489</v>
      </c>
      <c r="I78" s="647" t="s">
        <v>489</v>
      </c>
      <c r="J78" s="647" t="s">
        <v>489</v>
      </c>
      <c r="K78" s="647" t="s">
        <v>489</v>
      </c>
      <c r="L78" s="647" t="s">
        <v>489</v>
      </c>
      <c r="M78" s="647" t="s">
        <v>489</v>
      </c>
      <c r="N78" s="647" t="s">
        <v>489</v>
      </c>
      <c r="O78" s="647" t="s">
        <v>489</v>
      </c>
      <c r="P78" s="647" t="s">
        <v>489</v>
      </c>
      <c r="Q78" s="647" t="s">
        <v>489</v>
      </c>
      <c r="R78" s="647" t="s">
        <v>489</v>
      </c>
      <c r="S78" s="781" t="str">
        <f t="shared" si="20"/>
        <v>нд</v>
      </c>
      <c r="T78" s="647" t="s">
        <v>489</v>
      </c>
      <c r="U78" s="647" t="s">
        <v>489</v>
      </c>
      <c r="V78" s="647" t="s">
        <v>489</v>
      </c>
      <c r="W78" s="647" t="s">
        <v>489</v>
      </c>
      <c r="X78" s="647" t="s">
        <v>489</v>
      </c>
      <c r="Y78" s="647" t="s">
        <v>489</v>
      </c>
      <c r="Z78" s="647" t="s">
        <v>489</v>
      </c>
      <c r="AA78" s="647" t="s">
        <v>489</v>
      </c>
      <c r="AB78" s="647" t="s">
        <v>489</v>
      </c>
      <c r="AC78" s="647" t="s">
        <v>489</v>
      </c>
      <c r="AD78" s="647" t="s">
        <v>489</v>
      </c>
      <c r="AE78" s="647" t="s">
        <v>489</v>
      </c>
      <c r="AF78" s="647" t="s">
        <v>489</v>
      </c>
      <c r="AG78" s="647" t="s">
        <v>489</v>
      </c>
      <c r="AH78" s="647" t="s">
        <v>489</v>
      </c>
      <c r="AI78" s="647" t="s">
        <v>489</v>
      </c>
      <c r="AJ78" s="647" t="s">
        <v>489</v>
      </c>
      <c r="AK78" s="647" t="s">
        <v>489</v>
      </c>
      <c r="AL78" s="781">
        <f t="shared" si="21"/>
        <v>0</v>
      </c>
      <c r="AM78" s="661" t="s">
        <v>489</v>
      </c>
    </row>
    <row r="79" spans="1:39" x14ac:dyDescent="0.25">
      <c r="A79" s="656" t="s">
        <v>1065</v>
      </c>
      <c r="B79" s="648" t="s">
        <v>957</v>
      </c>
      <c r="C79" s="647" t="s">
        <v>489</v>
      </c>
      <c r="D79" s="1017" t="s">
        <v>489</v>
      </c>
      <c r="E79" s="647" t="s">
        <v>489</v>
      </c>
      <c r="F79" s="647" t="s">
        <v>489</v>
      </c>
      <c r="G79" s="647" t="s">
        <v>489</v>
      </c>
      <c r="H79" s="647" t="s">
        <v>489</v>
      </c>
      <c r="I79" s="647" t="s">
        <v>489</v>
      </c>
      <c r="J79" s="647" t="s">
        <v>489</v>
      </c>
      <c r="K79" s="647" t="s">
        <v>489</v>
      </c>
      <c r="L79" s="647" t="s">
        <v>489</v>
      </c>
      <c r="M79" s="647" t="s">
        <v>489</v>
      </c>
      <c r="N79" s="647" t="s">
        <v>489</v>
      </c>
      <c r="O79" s="647" t="s">
        <v>489</v>
      </c>
      <c r="P79" s="647" t="s">
        <v>489</v>
      </c>
      <c r="Q79" s="647" t="s">
        <v>489</v>
      </c>
      <c r="R79" s="647" t="s">
        <v>489</v>
      </c>
      <c r="S79" s="781" t="str">
        <f t="shared" si="20"/>
        <v>нд</v>
      </c>
      <c r="T79" s="647" t="s">
        <v>489</v>
      </c>
      <c r="U79" s="647" t="s">
        <v>489</v>
      </c>
      <c r="V79" s="647" t="s">
        <v>489</v>
      </c>
      <c r="W79" s="647" t="s">
        <v>489</v>
      </c>
      <c r="X79" s="647" t="s">
        <v>489</v>
      </c>
      <c r="Y79" s="647" t="s">
        <v>489</v>
      </c>
      <c r="Z79" s="647" t="s">
        <v>489</v>
      </c>
      <c r="AA79" s="647" t="s">
        <v>489</v>
      </c>
      <c r="AB79" s="647" t="s">
        <v>489</v>
      </c>
      <c r="AC79" s="647" t="s">
        <v>489</v>
      </c>
      <c r="AD79" s="647" t="s">
        <v>489</v>
      </c>
      <c r="AE79" s="647" t="s">
        <v>489</v>
      </c>
      <c r="AF79" s="647" t="s">
        <v>489</v>
      </c>
      <c r="AG79" s="647" t="s">
        <v>489</v>
      </c>
      <c r="AH79" s="647" t="s">
        <v>489</v>
      </c>
      <c r="AI79" s="647" t="s">
        <v>489</v>
      </c>
      <c r="AJ79" s="647" t="s">
        <v>489</v>
      </c>
      <c r="AK79" s="647" t="s">
        <v>489</v>
      </c>
      <c r="AL79" s="781">
        <f t="shared" si="21"/>
        <v>0</v>
      </c>
      <c r="AM79" s="661" t="s">
        <v>489</v>
      </c>
    </row>
    <row r="80" spans="1:39" ht="31.5" x14ac:dyDescent="0.25">
      <c r="A80" s="648" t="s">
        <v>965</v>
      </c>
      <c r="B80" s="648" t="s">
        <v>959</v>
      </c>
      <c r="C80" s="647" t="s">
        <v>489</v>
      </c>
      <c r="D80" s="1017" t="s">
        <v>489</v>
      </c>
      <c r="E80" s="647" t="s">
        <v>489</v>
      </c>
      <c r="F80" s="647" t="s">
        <v>489</v>
      </c>
      <c r="G80" s="647" t="s">
        <v>489</v>
      </c>
      <c r="H80" s="647" t="s">
        <v>489</v>
      </c>
      <c r="I80" s="647" t="s">
        <v>489</v>
      </c>
      <c r="J80" s="647" t="s">
        <v>489</v>
      </c>
      <c r="K80" s="647" t="s">
        <v>489</v>
      </c>
      <c r="L80" s="647" t="s">
        <v>489</v>
      </c>
      <c r="M80" s="647" t="s">
        <v>489</v>
      </c>
      <c r="N80" s="647" t="s">
        <v>489</v>
      </c>
      <c r="O80" s="647" t="s">
        <v>489</v>
      </c>
      <c r="P80" s="647" t="s">
        <v>489</v>
      </c>
      <c r="Q80" s="647" t="s">
        <v>489</v>
      </c>
      <c r="R80" s="647" t="s">
        <v>489</v>
      </c>
      <c r="S80" s="781" t="str">
        <f t="shared" si="20"/>
        <v>нд</v>
      </c>
      <c r="T80" s="647" t="s">
        <v>489</v>
      </c>
      <c r="U80" s="647" t="s">
        <v>489</v>
      </c>
      <c r="V80" s="647" t="s">
        <v>489</v>
      </c>
      <c r="W80" s="647" t="s">
        <v>489</v>
      </c>
      <c r="X80" s="647" t="s">
        <v>489</v>
      </c>
      <c r="Y80" s="647" t="s">
        <v>489</v>
      </c>
      <c r="Z80" s="647" t="s">
        <v>489</v>
      </c>
      <c r="AA80" s="647" t="s">
        <v>489</v>
      </c>
      <c r="AB80" s="647" t="s">
        <v>489</v>
      </c>
      <c r="AC80" s="647" t="s">
        <v>489</v>
      </c>
      <c r="AD80" s="647" t="s">
        <v>489</v>
      </c>
      <c r="AE80" s="647" t="s">
        <v>489</v>
      </c>
      <c r="AF80" s="647" t="s">
        <v>489</v>
      </c>
      <c r="AG80" s="647" t="s">
        <v>489</v>
      </c>
      <c r="AH80" s="647" t="s">
        <v>489</v>
      </c>
      <c r="AI80" s="647" t="s">
        <v>489</v>
      </c>
      <c r="AJ80" s="647" t="s">
        <v>489</v>
      </c>
      <c r="AK80" s="647" t="s">
        <v>489</v>
      </c>
      <c r="AL80" s="781">
        <f t="shared" si="21"/>
        <v>0</v>
      </c>
      <c r="AM80" s="661" t="s">
        <v>489</v>
      </c>
    </row>
    <row r="81" spans="1:39" x14ac:dyDescent="0.25">
      <c r="A81" s="998">
        <v>8</v>
      </c>
      <c r="B81" s="998" t="s">
        <v>138</v>
      </c>
      <c r="C81" s="998"/>
      <c r="D81" s="998"/>
      <c r="E81" s="999"/>
      <c r="F81" s="999"/>
      <c r="G81" s="999"/>
      <c r="H81" s="999"/>
      <c r="I81" s="999"/>
      <c r="J81" s="999"/>
      <c r="K81" s="999"/>
      <c r="L81" s="999"/>
      <c r="M81" s="999"/>
      <c r="N81" s="999"/>
      <c r="O81" s="999"/>
      <c r="P81" s="999"/>
      <c r="Q81" s="1000"/>
      <c r="R81" s="999"/>
      <c r="S81" s="1000"/>
      <c r="T81" s="999"/>
      <c r="U81" s="999"/>
      <c r="V81" s="999"/>
      <c r="W81" s="999"/>
      <c r="X81" s="999"/>
      <c r="Y81" s="999"/>
      <c r="Z81" s="999"/>
      <c r="AA81" s="999"/>
      <c r="AB81" s="999"/>
      <c r="AC81" s="999"/>
      <c r="AD81" s="999"/>
      <c r="AE81" s="999"/>
      <c r="AF81" s="999"/>
      <c r="AG81" s="999"/>
      <c r="AH81" s="999"/>
      <c r="AI81" s="999"/>
      <c r="AJ81" s="999"/>
      <c r="AK81" s="1001"/>
      <c r="AL81" s="1001"/>
      <c r="AM81" s="1001"/>
    </row>
    <row r="82" spans="1:39" x14ac:dyDescent="0.25">
      <c r="A82" s="656" t="s">
        <v>781</v>
      </c>
      <c r="B82" s="648" t="s">
        <v>159</v>
      </c>
      <c r="C82" s="662" t="s">
        <v>489</v>
      </c>
      <c r="D82" s="662" t="s">
        <v>489</v>
      </c>
      <c r="E82" s="662" t="s">
        <v>489</v>
      </c>
      <c r="F82" s="662" t="s">
        <v>489</v>
      </c>
      <c r="G82" s="662" t="s">
        <v>489</v>
      </c>
      <c r="H82" s="662" t="s">
        <v>489</v>
      </c>
      <c r="I82" s="662" t="s">
        <v>489</v>
      </c>
      <c r="J82" s="662" t="s">
        <v>489</v>
      </c>
      <c r="K82" s="662" t="s">
        <v>489</v>
      </c>
      <c r="L82" s="662" t="s">
        <v>489</v>
      </c>
      <c r="M82" s="662" t="s">
        <v>489</v>
      </c>
      <c r="N82" s="662" t="s">
        <v>489</v>
      </c>
      <c r="O82" s="662" t="s">
        <v>489</v>
      </c>
      <c r="P82" s="662" t="s">
        <v>489</v>
      </c>
      <c r="Q82" s="662" t="s">
        <v>489</v>
      </c>
      <c r="R82" s="662" t="s">
        <v>489</v>
      </c>
      <c r="S82" s="662" t="s">
        <v>489</v>
      </c>
      <c r="T82" s="647" t="s">
        <v>489</v>
      </c>
      <c r="U82" s="647" t="s">
        <v>489</v>
      </c>
      <c r="V82" s="647" t="s">
        <v>489</v>
      </c>
      <c r="W82" s="647" t="s">
        <v>489</v>
      </c>
      <c r="X82" s="647" t="s">
        <v>489</v>
      </c>
      <c r="Y82" s="647" t="s">
        <v>489</v>
      </c>
      <c r="Z82" s="647" t="s">
        <v>489</v>
      </c>
      <c r="AA82" s="647" t="s">
        <v>489</v>
      </c>
      <c r="AB82" s="647" t="s">
        <v>489</v>
      </c>
      <c r="AC82" s="647" t="s">
        <v>489</v>
      </c>
      <c r="AD82" s="647" t="s">
        <v>489</v>
      </c>
      <c r="AE82" s="647" t="s">
        <v>489</v>
      </c>
      <c r="AF82" s="647" t="s">
        <v>489</v>
      </c>
      <c r="AG82" s="647" t="s">
        <v>489</v>
      </c>
      <c r="AH82" s="647" t="s">
        <v>489</v>
      </c>
      <c r="AI82" s="647" t="s">
        <v>489</v>
      </c>
      <c r="AJ82" s="647" t="s">
        <v>489</v>
      </c>
      <c r="AK82" s="661">
        <f t="shared" si="4"/>
        <v>0</v>
      </c>
      <c r="AL82" s="661" t="s">
        <v>489</v>
      </c>
      <c r="AM82" s="661" t="s">
        <v>489</v>
      </c>
    </row>
    <row r="83" spans="1:39" x14ac:dyDescent="0.25">
      <c r="A83" s="656" t="s">
        <v>782</v>
      </c>
      <c r="B83" s="648" t="s">
        <v>946</v>
      </c>
      <c r="C83" s="662" t="s">
        <v>489</v>
      </c>
      <c r="D83" s="662" t="s">
        <v>489</v>
      </c>
      <c r="E83" s="647" t="s">
        <v>489</v>
      </c>
      <c r="F83" s="647" t="s">
        <v>489</v>
      </c>
      <c r="G83" s="647" t="s">
        <v>489</v>
      </c>
      <c r="H83" s="647" t="s">
        <v>489</v>
      </c>
      <c r="I83" s="647" t="s">
        <v>489</v>
      </c>
      <c r="J83" s="647" t="s">
        <v>489</v>
      </c>
      <c r="K83" s="647" t="s">
        <v>489</v>
      </c>
      <c r="L83" s="647" t="s">
        <v>489</v>
      </c>
      <c r="M83" s="647" t="s">
        <v>489</v>
      </c>
      <c r="N83" s="647" t="s">
        <v>489</v>
      </c>
      <c r="O83" s="647" t="s">
        <v>489</v>
      </c>
      <c r="P83" s="647" t="s">
        <v>489</v>
      </c>
      <c r="Q83" s="647" t="s">
        <v>489</v>
      </c>
      <c r="R83" s="647" t="s">
        <v>489</v>
      </c>
      <c r="S83" s="1017" t="s">
        <v>489</v>
      </c>
      <c r="T83" s="647" t="s">
        <v>489</v>
      </c>
      <c r="U83" s="647" t="s">
        <v>489</v>
      </c>
      <c r="V83" s="647" t="s">
        <v>489</v>
      </c>
      <c r="W83" s="647" t="s">
        <v>489</v>
      </c>
      <c r="X83" s="647" t="s">
        <v>489</v>
      </c>
      <c r="Y83" s="647" t="s">
        <v>489</v>
      </c>
      <c r="Z83" s="647" t="s">
        <v>489</v>
      </c>
      <c r="AA83" s="647" t="s">
        <v>489</v>
      </c>
      <c r="AB83" s="647" t="s">
        <v>489</v>
      </c>
      <c r="AC83" s="647" t="s">
        <v>489</v>
      </c>
      <c r="AD83" s="647" t="s">
        <v>489</v>
      </c>
      <c r="AE83" s="647" t="s">
        <v>489</v>
      </c>
      <c r="AF83" s="647" t="s">
        <v>489</v>
      </c>
      <c r="AG83" s="647" t="s">
        <v>489</v>
      </c>
      <c r="AH83" s="647" t="s">
        <v>489</v>
      </c>
      <c r="AI83" s="647" t="s">
        <v>489</v>
      </c>
      <c r="AJ83" s="647" t="s">
        <v>489</v>
      </c>
      <c r="AK83" s="647" t="s">
        <v>489</v>
      </c>
      <c r="AL83" s="647" t="s">
        <v>489</v>
      </c>
      <c r="AM83" s="661" t="s">
        <v>489</v>
      </c>
    </row>
    <row r="84" spans="1:39" x14ac:dyDescent="0.25">
      <c r="A84" s="656" t="s">
        <v>783</v>
      </c>
      <c r="B84" s="648" t="s">
        <v>155</v>
      </c>
      <c r="C84" s="662" t="s">
        <v>489</v>
      </c>
      <c r="D84" s="662" t="s">
        <v>489</v>
      </c>
      <c r="E84" s="647" t="s">
        <v>489</v>
      </c>
      <c r="F84" s="647" t="s">
        <v>489</v>
      </c>
      <c r="G84" s="647" t="s">
        <v>489</v>
      </c>
      <c r="H84" s="647" t="s">
        <v>489</v>
      </c>
      <c r="I84" s="647" t="s">
        <v>489</v>
      </c>
      <c r="J84" s="647" t="s">
        <v>489</v>
      </c>
      <c r="K84" s="647" t="s">
        <v>489</v>
      </c>
      <c r="L84" s="647" t="s">
        <v>489</v>
      </c>
      <c r="M84" s="647" t="s">
        <v>489</v>
      </c>
      <c r="N84" s="647" t="s">
        <v>489</v>
      </c>
      <c r="O84" s="647" t="s">
        <v>489</v>
      </c>
      <c r="P84" s="647" t="s">
        <v>489</v>
      </c>
      <c r="Q84" s="647" t="s">
        <v>489</v>
      </c>
      <c r="R84" s="647" t="s">
        <v>489</v>
      </c>
      <c r="S84" s="1017" t="s">
        <v>489</v>
      </c>
      <c r="T84" s="647" t="s">
        <v>489</v>
      </c>
      <c r="U84" s="647" t="s">
        <v>489</v>
      </c>
      <c r="V84" s="647" t="s">
        <v>489</v>
      </c>
      <c r="W84" s="647" t="s">
        <v>489</v>
      </c>
      <c r="X84" s="647" t="s">
        <v>489</v>
      </c>
      <c r="Y84" s="647" t="s">
        <v>489</v>
      </c>
      <c r="Z84" s="647" t="s">
        <v>489</v>
      </c>
      <c r="AA84" s="647" t="s">
        <v>489</v>
      </c>
      <c r="AB84" s="647" t="s">
        <v>489</v>
      </c>
      <c r="AC84" s="647" t="s">
        <v>489</v>
      </c>
      <c r="AD84" s="647" t="s">
        <v>489</v>
      </c>
      <c r="AE84" s="647" t="s">
        <v>489</v>
      </c>
      <c r="AF84" s="647" t="s">
        <v>489</v>
      </c>
      <c r="AG84" s="647" t="s">
        <v>489</v>
      </c>
      <c r="AH84" s="647" t="s">
        <v>489</v>
      </c>
      <c r="AI84" s="647" t="s">
        <v>489</v>
      </c>
      <c r="AJ84" s="647" t="s">
        <v>489</v>
      </c>
      <c r="AK84" s="647" t="s">
        <v>489</v>
      </c>
      <c r="AL84" s="647" t="s">
        <v>489</v>
      </c>
      <c r="AM84" s="661" t="s">
        <v>489</v>
      </c>
    </row>
    <row r="85" spans="1:39" x14ac:dyDescent="0.25">
      <c r="A85" s="656" t="s">
        <v>784</v>
      </c>
      <c r="B85" s="648" t="s">
        <v>950</v>
      </c>
      <c r="C85" s="662" t="s">
        <v>489</v>
      </c>
      <c r="D85" s="662" t="s">
        <v>489</v>
      </c>
      <c r="E85" s="647" t="s">
        <v>489</v>
      </c>
      <c r="F85" s="647" t="s">
        <v>489</v>
      </c>
      <c r="G85" s="647" t="s">
        <v>489</v>
      </c>
      <c r="H85" s="647" t="s">
        <v>489</v>
      </c>
      <c r="I85" s="647" t="s">
        <v>489</v>
      </c>
      <c r="J85" s="647" t="s">
        <v>489</v>
      </c>
      <c r="K85" s="647" t="s">
        <v>489</v>
      </c>
      <c r="L85" s="647" t="s">
        <v>489</v>
      </c>
      <c r="M85" s="647" t="s">
        <v>489</v>
      </c>
      <c r="N85" s="647" t="s">
        <v>489</v>
      </c>
      <c r="O85" s="647" t="s">
        <v>489</v>
      </c>
      <c r="P85" s="647" t="s">
        <v>489</v>
      </c>
      <c r="Q85" s="647" t="s">
        <v>489</v>
      </c>
      <c r="R85" s="647" t="s">
        <v>489</v>
      </c>
      <c r="S85" s="1017" t="s">
        <v>489</v>
      </c>
      <c r="T85" s="647" t="s">
        <v>489</v>
      </c>
      <c r="U85" s="647" t="s">
        <v>489</v>
      </c>
      <c r="V85" s="647" t="s">
        <v>489</v>
      </c>
      <c r="W85" s="647" t="s">
        <v>489</v>
      </c>
      <c r="X85" s="647" t="s">
        <v>489</v>
      </c>
      <c r="Y85" s="647" t="s">
        <v>489</v>
      </c>
      <c r="Z85" s="647" t="s">
        <v>489</v>
      </c>
      <c r="AA85" s="647" t="s">
        <v>489</v>
      </c>
      <c r="AB85" s="647" t="s">
        <v>489</v>
      </c>
      <c r="AC85" s="647" t="s">
        <v>489</v>
      </c>
      <c r="AD85" s="647" t="s">
        <v>489</v>
      </c>
      <c r="AE85" s="647" t="s">
        <v>489</v>
      </c>
      <c r="AF85" s="647" t="s">
        <v>489</v>
      </c>
      <c r="AG85" s="647" t="s">
        <v>489</v>
      </c>
      <c r="AH85" s="647" t="s">
        <v>489</v>
      </c>
      <c r="AI85" s="647" t="s">
        <v>489</v>
      </c>
      <c r="AJ85" s="647" t="s">
        <v>489</v>
      </c>
      <c r="AK85" s="647" t="s">
        <v>489</v>
      </c>
      <c r="AL85" s="647" t="s">
        <v>489</v>
      </c>
      <c r="AM85" s="661" t="s">
        <v>489</v>
      </c>
    </row>
    <row r="86" spans="1:39" x14ac:dyDescent="0.25">
      <c r="A86" s="656" t="s">
        <v>1066</v>
      </c>
      <c r="B86" s="648" t="s">
        <v>964</v>
      </c>
      <c r="C86" s="662" t="s">
        <v>489</v>
      </c>
      <c r="D86" s="662" t="s">
        <v>489</v>
      </c>
      <c r="E86" s="647" t="s">
        <v>489</v>
      </c>
      <c r="F86" s="647" t="s">
        <v>489</v>
      </c>
      <c r="G86" s="647" t="s">
        <v>489</v>
      </c>
      <c r="H86" s="647" t="s">
        <v>489</v>
      </c>
      <c r="I86" s="647" t="s">
        <v>489</v>
      </c>
      <c r="J86" s="647" t="s">
        <v>489</v>
      </c>
      <c r="K86" s="647" t="s">
        <v>489</v>
      </c>
      <c r="L86" s="647" t="s">
        <v>489</v>
      </c>
      <c r="M86" s="647" t="s">
        <v>489</v>
      </c>
      <c r="N86" s="647" t="s">
        <v>489</v>
      </c>
      <c r="O86" s="647" t="s">
        <v>489</v>
      </c>
      <c r="P86" s="647" t="s">
        <v>489</v>
      </c>
      <c r="Q86" s="647" t="s">
        <v>489</v>
      </c>
      <c r="R86" s="647" t="s">
        <v>489</v>
      </c>
      <c r="S86" s="1017" t="s">
        <v>489</v>
      </c>
      <c r="T86" s="647" t="s">
        <v>489</v>
      </c>
      <c r="U86" s="647" t="s">
        <v>489</v>
      </c>
      <c r="V86" s="647" t="s">
        <v>489</v>
      </c>
      <c r="W86" s="647" t="s">
        <v>489</v>
      </c>
      <c r="X86" s="647" t="s">
        <v>489</v>
      </c>
      <c r="Y86" s="647" t="s">
        <v>489</v>
      </c>
      <c r="Z86" s="647" t="s">
        <v>489</v>
      </c>
      <c r="AA86" s="647" t="s">
        <v>489</v>
      </c>
      <c r="AB86" s="647" t="s">
        <v>489</v>
      </c>
      <c r="AC86" s="647" t="s">
        <v>489</v>
      </c>
      <c r="AD86" s="647" t="s">
        <v>489</v>
      </c>
      <c r="AE86" s="647" t="s">
        <v>489</v>
      </c>
      <c r="AF86" s="647" t="s">
        <v>489</v>
      </c>
      <c r="AG86" s="647" t="s">
        <v>489</v>
      </c>
      <c r="AH86" s="647" t="s">
        <v>489</v>
      </c>
      <c r="AI86" s="647" t="s">
        <v>489</v>
      </c>
      <c r="AJ86" s="647" t="s">
        <v>489</v>
      </c>
      <c r="AK86" s="647" t="s">
        <v>489</v>
      </c>
      <c r="AL86" s="647" t="s">
        <v>489</v>
      </c>
      <c r="AM86" s="661" t="s">
        <v>489</v>
      </c>
    </row>
    <row r="87" spans="1:39" x14ac:dyDescent="0.25">
      <c r="A87" s="656" t="s">
        <v>1067</v>
      </c>
      <c r="B87" s="648" t="s">
        <v>955</v>
      </c>
      <c r="C87" s="662" t="s">
        <v>489</v>
      </c>
      <c r="D87" s="662" t="s">
        <v>489</v>
      </c>
      <c r="E87" s="647" t="s">
        <v>489</v>
      </c>
      <c r="F87" s="647" t="s">
        <v>489</v>
      </c>
      <c r="G87" s="647" t="s">
        <v>489</v>
      </c>
      <c r="H87" s="647" t="s">
        <v>489</v>
      </c>
      <c r="I87" s="647" t="s">
        <v>489</v>
      </c>
      <c r="J87" s="647" t="s">
        <v>489</v>
      </c>
      <c r="K87" s="647" t="s">
        <v>489</v>
      </c>
      <c r="L87" s="647" t="s">
        <v>489</v>
      </c>
      <c r="M87" s="647" t="s">
        <v>489</v>
      </c>
      <c r="N87" s="647" t="s">
        <v>489</v>
      </c>
      <c r="O87" s="647" t="s">
        <v>489</v>
      </c>
      <c r="P87" s="647" t="s">
        <v>489</v>
      </c>
      <c r="Q87" s="647" t="s">
        <v>489</v>
      </c>
      <c r="R87" s="647" t="s">
        <v>489</v>
      </c>
      <c r="S87" s="1017" t="s">
        <v>489</v>
      </c>
      <c r="T87" s="647" t="s">
        <v>489</v>
      </c>
      <c r="U87" s="647" t="s">
        <v>489</v>
      </c>
      <c r="V87" s="647" t="s">
        <v>489</v>
      </c>
      <c r="W87" s="647" t="s">
        <v>489</v>
      </c>
      <c r="X87" s="647" t="s">
        <v>489</v>
      </c>
      <c r="Y87" s="647" t="s">
        <v>489</v>
      </c>
      <c r="Z87" s="647" t="s">
        <v>489</v>
      </c>
      <c r="AA87" s="647" t="s">
        <v>489</v>
      </c>
      <c r="AB87" s="647" t="s">
        <v>489</v>
      </c>
      <c r="AC87" s="647" t="s">
        <v>489</v>
      </c>
      <c r="AD87" s="647" t="s">
        <v>489</v>
      </c>
      <c r="AE87" s="647" t="s">
        <v>489</v>
      </c>
      <c r="AF87" s="647" t="s">
        <v>489</v>
      </c>
      <c r="AG87" s="647" t="s">
        <v>489</v>
      </c>
      <c r="AH87" s="647" t="s">
        <v>489</v>
      </c>
      <c r="AI87" s="647" t="s">
        <v>489</v>
      </c>
      <c r="AJ87" s="647" t="s">
        <v>489</v>
      </c>
      <c r="AK87" s="647" t="s">
        <v>489</v>
      </c>
      <c r="AL87" s="647" t="s">
        <v>489</v>
      </c>
      <c r="AM87" s="661" t="s">
        <v>489</v>
      </c>
    </row>
    <row r="88" spans="1:39" x14ac:dyDescent="0.25">
      <c r="A88" s="656" t="s">
        <v>1068</v>
      </c>
      <c r="B88" s="648" t="s">
        <v>956</v>
      </c>
      <c r="C88" s="662" t="s">
        <v>489</v>
      </c>
      <c r="D88" s="662" t="s">
        <v>489</v>
      </c>
      <c r="E88" s="647" t="s">
        <v>489</v>
      </c>
      <c r="F88" s="647" t="s">
        <v>489</v>
      </c>
      <c r="G88" s="647" t="s">
        <v>489</v>
      </c>
      <c r="H88" s="647" t="s">
        <v>489</v>
      </c>
      <c r="I88" s="647" t="s">
        <v>489</v>
      </c>
      <c r="J88" s="647" t="s">
        <v>489</v>
      </c>
      <c r="K88" s="647" t="s">
        <v>489</v>
      </c>
      <c r="L88" s="647" t="s">
        <v>489</v>
      </c>
      <c r="M88" s="647" t="s">
        <v>489</v>
      </c>
      <c r="N88" s="647" t="s">
        <v>489</v>
      </c>
      <c r="O88" s="647" t="s">
        <v>489</v>
      </c>
      <c r="P88" s="647" t="s">
        <v>489</v>
      </c>
      <c r="Q88" s="647" t="s">
        <v>489</v>
      </c>
      <c r="R88" s="647" t="s">
        <v>489</v>
      </c>
      <c r="S88" s="1017" t="s">
        <v>489</v>
      </c>
      <c r="T88" s="647" t="s">
        <v>489</v>
      </c>
      <c r="U88" s="647" t="s">
        <v>489</v>
      </c>
      <c r="V88" s="647" t="s">
        <v>489</v>
      </c>
      <c r="W88" s="647" t="s">
        <v>489</v>
      </c>
      <c r="X88" s="647" t="s">
        <v>489</v>
      </c>
      <c r="Y88" s="647" t="s">
        <v>489</v>
      </c>
      <c r="Z88" s="647" t="s">
        <v>489</v>
      </c>
      <c r="AA88" s="647" t="s">
        <v>489</v>
      </c>
      <c r="AB88" s="647" t="s">
        <v>489</v>
      </c>
      <c r="AC88" s="647" t="s">
        <v>489</v>
      </c>
      <c r="AD88" s="647" t="s">
        <v>489</v>
      </c>
      <c r="AE88" s="647" t="s">
        <v>489</v>
      </c>
      <c r="AF88" s="647" t="s">
        <v>489</v>
      </c>
      <c r="AG88" s="647" t="s">
        <v>489</v>
      </c>
      <c r="AH88" s="647" t="s">
        <v>489</v>
      </c>
      <c r="AI88" s="647" t="s">
        <v>489</v>
      </c>
      <c r="AJ88" s="647" t="s">
        <v>489</v>
      </c>
      <c r="AK88" s="647" t="s">
        <v>489</v>
      </c>
      <c r="AL88" s="647" t="s">
        <v>489</v>
      </c>
      <c r="AM88" s="661" t="s">
        <v>489</v>
      </c>
    </row>
    <row r="89" spans="1:39" x14ac:dyDescent="0.25">
      <c r="A89" s="656" t="s">
        <v>1069</v>
      </c>
      <c r="B89" s="648" t="s">
        <v>957</v>
      </c>
      <c r="C89" s="662" t="s">
        <v>489</v>
      </c>
      <c r="D89" s="662" t="s">
        <v>489</v>
      </c>
      <c r="E89" s="647" t="s">
        <v>489</v>
      </c>
      <c r="F89" s="647" t="s">
        <v>489</v>
      </c>
      <c r="G89" s="647" t="s">
        <v>489</v>
      </c>
      <c r="H89" s="647" t="s">
        <v>489</v>
      </c>
      <c r="I89" s="647" t="s">
        <v>489</v>
      </c>
      <c r="J89" s="647" t="s">
        <v>489</v>
      </c>
      <c r="K89" s="647" t="s">
        <v>489</v>
      </c>
      <c r="L89" s="647" t="s">
        <v>489</v>
      </c>
      <c r="M89" s="647" t="s">
        <v>489</v>
      </c>
      <c r="N89" s="647" t="s">
        <v>489</v>
      </c>
      <c r="O89" s="647" t="s">
        <v>489</v>
      </c>
      <c r="P89" s="647" t="s">
        <v>489</v>
      </c>
      <c r="Q89" s="647" t="s">
        <v>489</v>
      </c>
      <c r="R89" s="647" t="s">
        <v>489</v>
      </c>
      <c r="S89" s="1017" t="s">
        <v>489</v>
      </c>
      <c r="T89" s="647" t="s">
        <v>489</v>
      </c>
      <c r="U89" s="647" t="s">
        <v>489</v>
      </c>
      <c r="V89" s="647" t="s">
        <v>489</v>
      </c>
      <c r="W89" s="647" t="s">
        <v>489</v>
      </c>
      <c r="X89" s="647" t="s">
        <v>489</v>
      </c>
      <c r="Y89" s="647" t="s">
        <v>489</v>
      </c>
      <c r="Z89" s="647" t="s">
        <v>489</v>
      </c>
      <c r="AA89" s="647" t="s">
        <v>489</v>
      </c>
      <c r="AB89" s="647" t="s">
        <v>489</v>
      </c>
      <c r="AC89" s="647" t="s">
        <v>489</v>
      </c>
      <c r="AD89" s="647" t="s">
        <v>489</v>
      </c>
      <c r="AE89" s="647" t="s">
        <v>489</v>
      </c>
      <c r="AF89" s="647" t="s">
        <v>489</v>
      </c>
      <c r="AG89" s="647" t="s">
        <v>489</v>
      </c>
      <c r="AH89" s="647" t="s">
        <v>489</v>
      </c>
      <c r="AI89" s="647" t="s">
        <v>489</v>
      </c>
      <c r="AJ89" s="647" t="s">
        <v>489</v>
      </c>
      <c r="AK89" s="647" t="s">
        <v>489</v>
      </c>
      <c r="AL89" s="647" t="s">
        <v>489</v>
      </c>
      <c r="AM89" s="661" t="s">
        <v>489</v>
      </c>
    </row>
    <row r="90" spans="1:39" ht="31.5" x14ac:dyDescent="0.25">
      <c r="A90" s="656" t="s">
        <v>1169</v>
      </c>
      <c r="B90" s="648" t="s">
        <v>947</v>
      </c>
      <c r="C90" s="662" t="s">
        <v>489</v>
      </c>
      <c r="D90" s="662" t="s">
        <v>489</v>
      </c>
      <c r="E90" s="647" t="s">
        <v>489</v>
      </c>
      <c r="F90" s="647" t="s">
        <v>489</v>
      </c>
      <c r="G90" s="647" t="s">
        <v>489</v>
      </c>
      <c r="H90" s="647" t="s">
        <v>489</v>
      </c>
      <c r="I90" s="647" t="s">
        <v>489</v>
      </c>
      <c r="J90" s="647" t="s">
        <v>489</v>
      </c>
      <c r="K90" s="647" t="s">
        <v>489</v>
      </c>
      <c r="L90" s="647" t="s">
        <v>489</v>
      </c>
      <c r="M90" s="647" t="s">
        <v>489</v>
      </c>
      <c r="N90" s="647" t="s">
        <v>489</v>
      </c>
      <c r="O90" s="647" t="s">
        <v>489</v>
      </c>
      <c r="P90" s="647" t="s">
        <v>489</v>
      </c>
      <c r="Q90" s="647" t="str">
        <f>C90</f>
        <v>нд</v>
      </c>
      <c r="R90" s="647" t="s">
        <v>489</v>
      </c>
      <c r="S90" s="1017" t="str">
        <f>E90</f>
        <v>нд</v>
      </c>
      <c r="T90" s="647" t="s">
        <v>489</v>
      </c>
      <c r="U90" s="647" t="s">
        <v>489</v>
      </c>
      <c r="V90" s="647" t="s">
        <v>489</v>
      </c>
      <c r="W90" s="647" t="s">
        <v>489</v>
      </c>
      <c r="X90" s="647" t="s">
        <v>489</v>
      </c>
      <c r="Y90" s="647" t="s">
        <v>489</v>
      </c>
      <c r="Z90" s="647" t="s">
        <v>489</v>
      </c>
      <c r="AA90" s="647" t="s">
        <v>489</v>
      </c>
      <c r="AB90" s="647" t="s">
        <v>489</v>
      </c>
      <c r="AC90" s="647" t="s">
        <v>489</v>
      </c>
      <c r="AD90" s="647" t="s">
        <v>489</v>
      </c>
      <c r="AE90" s="647" t="s">
        <v>489</v>
      </c>
      <c r="AF90" s="647" t="s">
        <v>489</v>
      </c>
      <c r="AG90" s="647" t="s">
        <v>489</v>
      </c>
      <c r="AH90" s="647" t="s">
        <v>489</v>
      </c>
      <c r="AI90" s="647" t="s">
        <v>489</v>
      </c>
      <c r="AJ90" s="647" t="s">
        <v>489</v>
      </c>
      <c r="AK90" s="661">
        <f t="shared" ref="AK90" si="22">SUM(Q90,U90,Y90,AC90,AG90)</f>
        <v>0</v>
      </c>
      <c r="AL90" s="647" t="s">
        <v>489</v>
      </c>
      <c r="AM90" s="661" t="s">
        <v>489</v>
      </c>
    </row>
    <row r="91" spans="1:39" ht="31.5" x14ac:dyDescent="0.25">
      <c r="A91" s="656" t="s">
        <v>1170</v>
      </c>
      <c r="B91" s="648" t="s">
        <v>948</v>
      </c>
      <c r="C91" s="662" t="s">
        <v>489</v>
      </c>
      <c r="D91" s="662" t="s">
        <v>489</v>
      </c>
      <c r="E91" s="647" t="s">
        <v>489</v>
      </c>
      <c r="F91" s="647" t="s">
        <v>489</v>
      </c>
      <c r="G91" s="647" t="s">
        <v>489</v>
      </c>
      <c r="H91" s="647" t="s">
        <v>489</v>
      </c>
      <c r="I91" s="647" t="s">
        <v>489</v>
      </c>
      <c r="J91" s="647" t="s">
        <v>489</v>
      </c>
      <c r="K91" s="647" t="s">
        <v>489</v>
      </c>
      <c r="L91" s="647" t="s">
        <v>489</v>
      </c>
      <c r="M91" s="647" t="s">
        <v>489</v>
      </c>
      <c r="N91" s="647" t="s">
        <v>489</v>
      </c>
      <c r="O91" s="647" t="s">
        <v>489</v>
      </c>
      <c r="P91" s="647" t="s">
        <v>489</v>
      </c>
      <c r="Q91" s="647" t="s">
        <v>489</v>
      </c>
      <c r="R91" s="647" t="s">
        <v>489</v>
      </c>
      <c r="S91" s="1017" t="s">
        <v>489</v>
      </c>
      <c r="T91" s="647" t="s">
        <v>489</v>
      </c>
      <c r="U91" s="647" t="s">
        <v>489</v>
      </c>
      <c r="V91" s="647" t="s">
        <v>489</v>
      </c>
      <c r="W91" s="647" t="s">
        <v>489</v>
      </c>
      <c r="X91" s="647" t="s">
        <v>489</v>
      </c>
      <c r="Y91" s="647" t="s">
        <v>489</v>
      </c>
      <c r="Z91" s="647" t="s">
        <v>489</v>
      </c>
      <c r="AA91" s="647" t="s">
        <v>489</v>
      </c>
      <c r="AB91" s="647" t="s">
        <v>489</v>
      </c>
      <c r="AC91" s="647" t="s">
        <v>489</v>
      </c>
      <c r="AD91" s="647" t="s">
        <v>489</v>
      </c>
      <c r="AE91" s="647" t="s">
        <v>489</v>
      </c>
      <c r="AF91" s="647" t="s">
        <v>489</v>
      </c>
      <c r="AG91" s="647" t="s">
        <v>489</v>
      </c>
      <c r="AH91" s="647" t="s">
        <v>489</v>
      </c>
      <c r="AI91" s="647" t="s">
        <v>489</v>
      </c>
      <c r="AJ91" s="647" t="s">
        <v>489</v>
      </c>
      <c r="AK91" s="647" t="s">
        <v>489</v>
      </c>
      <c r="AL91" s="647" t="s">
        <v>489</v>
      </c>
      <c r="AM91" s="661" t="s">
        <v>489</v>
      </c>
    </row>
    <row r="92" spans="1:39" x14ac:dyDescent="0.25">
      <c r="A92" s="656" t="s">
        <v>1171</v>
      </c>
      <c r="B92" s="648" t="s">
        <v>949</v>
      </c>
      <c r="C92" s="662" t="s">
        <v>489</v>
      </c>
      <c r="D92" s="662" t="s">
        <v>489</v>
      </c>
      <c r="E92" s="647" t="s">
        <v>489</v>
      </c>
      <c r="F92" s="647" t="s">
        <v>489</v>
      </c>
      <c r="G92" s="647" t="s">
        <v>489</v>
      </c>
      <c r="H92" s="647" t="s">
        <v>489</v>
      </c>
      <c r="I92" s="647" t="s">
        <v>489</v>
      </c>
      <c r="J92" s="647" t="s">
        <v>489</v>
      </c>
      <c r="K92" s="647" t="s">
        <v>489</v>
      </c>
      <c r="L92" s="647" t="s">
        <v>489</v>
      </c>
      <c r="M92" s="647" t="s">
        <v>489</v>
      </c>
      <c r="N92" s="647" t="s">
        <v>489</v>
      </c>
      <c r="O92" s="647" t="s">
        <v>489</v>
      </c>
      <c r="P92" s="647" t="s">
        <v>489</v>
      </c>
      <c r="Q92" s="647" t="str">
        <f>C92</f>
        <v>нд</v>
      </c>
      <c r="R92" s="647" t="s">
        <v>489</v>
      </c>
      <c r="S92" s="1017" t="str">
        <f>E92</f>
        <v>нд</v>
      </c>
      <c r="T92" s="647" t="s">
        <v>489</v>
      </c>
      <c r="U92" s="647" t="s">
        <v>489</v>
      </c>
      <c r="V92" s="647" t="s">
        <v>489</v>
      </c>
      <c r="W92" s="647" t="s">
        <v>489</v>
      </c>
      <c r="X92" s="647" t="s">
        <v>489</v>
      </c>
      <c r="Y92" s="647" t="s">
        <v>489</v>
      </c>
      <c r="Z92" s="647" t="s">
        <v>489</v>
      </c>
      <c r="AA92" s="647" t="s">
        <v>489</v>
      </c>
      <c r="AB92" s="647" t="s">
        <v>489</v>
      </c>
      <c r="AC92" s="647" t="s">
        <v>489</v>
      </c>
      <c r="AD92" s="647" t="s">
        <v>489</v>
      </c>
      <c r="AE92" s="647" t="s">
        <v>489</v>
      </c>
      <c r="AF92" s="647" t="s">
        <v>489</v>
      </c>
      <c r="AG92" s="647" t="s">
        <v>489</v>
      </c>
      <c r="AH92" s="647" t="s">
        <v>489</v>
      </c>
      <c r="AI92" s="647" t="s">
        <v>489</v>
      </c>
      <c r="AJ92" s="647" t="s">
        <v>489</v>
      </c>
      <c r="AK92" s="661">
        <f t="shared" ref="AK92" si="23">SUM(Q92,U92,Y92,AC92,AG92)</f>
        <v>0</v>
      </c>
      <c r="AL92" s="647" t="s">
        <v>489</v>
      </c>
      <c r="AM92" s="661" t="s">
        <v>489</v>
      </c>
    </row>
  </sheetData>
  <mergeCells count="37">
    <mergeCell ref="I17:L17"/>
    <mergeCell ref="I18:J18"/>
    <mergeCell ref="K18:L18"/>
    <mergeCell ref="A11:AM11"/>
    <mergeCell ref="W18:X18"/>
    <mergeCell ref="A14:AM14"/>
    <mergeCell ref="M18:N18"/>
    <mergeCell ref="O18:P18"/>
    <mergeCell ref="Q18:R18"/>
    <mergeCell ref="S18:T18"/>
    <mergeCell ref="U18:V18"/>
    <mergeCell ref="AG18:AH18"/>
    <mergeCell ref="AG17:AJ17"/>
    <mergeCell ref="AM17:AM19"/>
    <mergeCell ref="AK17:AL18"/>
    <mergeCell ref="Y17:AB17"/>
    <mergeCell ref="AA18:AB18"/>
    <mergeCell ref="Y18:Z18"/>
    <mergeCell ref="AC17:AF17"/>
    <mergeCell ref="AC18:AD18"/>
    <mergeCell ref="AE18:AF18"/>
    <mergeCell ref="A3:AM3"/>
    <mergeCell ref="A1:AM1"/>
    <mergeCell ref="M17:P17"/>
    <mergeCell ref="Q17:T17"/>
    <mergeCell ref="U17:X17"/>
    <mergeCell ref="A12:AM12"/>
    <mergeCell ref="D8:AE8"/>
    <mergeCell ref="D9:AE9"/>
    <mergeCell ref="A5:AM5"/>
    <mergeCell ref="A6:AM6"/>
    <mergeCell ref="B17:B19"/>
    <mergeCell ref="A17:A19"/>
    <mergeCell ref="E17:E19"/>
    <mergeCell ref="C17:D18"/>
    <mergeCell ref="F17:H18"/>
    <mergeCell ref="AI18:AJ18"/>
  </mergeCells>
  <pageMargins left="0.7" right="0.7" top="0.75" bottom="0.75" header="0.3" footer="0.3"/>
  <pageSetup paperSize="9" scale="24"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105"/>
  <sheetViews>
    <sheetView workbookViewId="0">
      <selection activeCell="C22" sqref="C22"/>
    </sheetView>
  </sheetViews>
  <sheetFormatPr defaultRowHeight="15" x14ac:dyDescent="0.25"/>
  <cols>
    <col min="1" max="1" width="9.140625" style="664"/>
    <col min="2" max="2" width="63.140625" customWidth="1"/>
    <col min="3" max="3" width="42.42578125" customWidth="1"/>
  </cols>
  <sheetData>
    <row r="1" spans="1:11" ht="15.75" x14ac:dyDescent="0.25">
      <c r="A1" s="1117" t="s">
        <v>1176</v>
      </c>
      <c r="B1" s="1117"/>
      <c r="C1" s="1117"/>
      <c r="D1" s="216"/>
      <c r="E1" s="216"/>
      <c r="F1" s="216"/>
      <c r="G1" s="216"/>
      <c r="H1" s="216"/>
      <c r="I1" s="216"/>
      <c r="J1" s="216"/>
    </row>
    <row r="2" spans="1:11" ht="18.75" x14ac:dyDescent="0.3">
      <c r="A2" s="644"/>
      <c r="B2" s="643"/>
      <c r="C2" s="643"/>
      <c r="D2" s="643"/>
      <c r="E2" s="643"/>
      <c r="F2" s="456"/>
      <c r="G2" s="456"/>
      <c r="H2" s="15"/>
      <c r="I2" s="643"/>
      <c r="J2" s="643"/>
    </row>
    <row r="3" spans="1:11" ht="18.75" x14ac:dyDescent="0.25">
      <c r="A3" s="1121" t="s">
        <v>11</v>
      </c>
      <c r="B3" s="1121"/>
      <c r="C3" s="1121"/>
      <c r="D3" s="207"/>
      <c r="E3" s="207"/>
      <c r="F3" s="207"/>
      <c r="G3" s="207"/>
      <c r="H3" s="207"/>
      <c r="I3" s="207"/>
      <c r="J3" s="207"/>
    </row>
    <row r="4" spans="1:11" ht="18.75" x14ac:dyDescent="0.25">
      <c r="A4" s="565"/>
      <c r="B4" s="565"/>
      <c r="C4" s="565"/>
      <c r="D4" s="565"/>
      <c r="E4" s="565"/>
      <c r="F4" s="565"/>
      <c r="G4" s="565"/>
      <c r="H4" s="565"/>
      <c r="I4" s="207"/>
      <c r="J4" s="207"/>
    </row>
    <row r="5" spans="1:11" ht="15.75" x14ac:dyDescent="0.25">
      <c r="A5" s="1122" t="s">
        <v>485</v>
      </c>
      <c r="B5" s="1122"/>
      <c r="C5" s="1122"/>
      <c r="D5" s="642"/>
      <c r="E5" s="642"/>
      <c r="F5" s="642"/>
      <c r="G5" s="642"/>
      <c r="H5" s="642"/>
      <c r="I5" s="642"/>
      <c r="J5" s="642"/>
    </row>
    <row r="6" spans="1:11" ht="15.75" x14ac:dyDescent="0.25">
      <c r="A6" s="1118" t="s">
        <v>1072</v>
      </c>
      <c r="B6" s="1118"/>
      <c r="C6" s="1118"/>
      <c r="D6" s="209"/>
      <c r="E6" s="209"/>
      <c r="F6" s="209"/>
      <c r="G6" s="209"/>
      <c r="H6" s="209"/>
      <c r="I6" s="209"/>
      <c r="J6" s="209"/>
    </row>
    <row r="7" spans="1:11" ht="18.75" x14ac:dyDescent="0.25">
      <c r="A7" s="565"/>
      <c r="B7" s="565"/>
      <c r="C7" s="565"/>
      <c r="D7" s="565"/>
      <c r="E7" s="565"/>
      <c r="F7" s="565"/>
      <c r="G7" s="565"/>
      <c r="H7" s="565"/>
      <c r="I7" s="207"/>
      <c r="J7" s="207"/>
    </row>
    <row r="8" spans="1:11" ht="15.75" x14ac:dyDescent="0.25">
      <c r="A8" s="1124" t="str">
        <f>'1. Общая информация'!A9:C9</f>
        <v>К_ИНФ07979</v>
      </c>
      <c r="B8" s="1124"/>
      <c r="C8" s="1124"/>
      <c r="D8" s="651"/>
      <c r="E8" s="651"/>
      <c r="F8" s="651"/>
      <c r="G8" s="651"/>
      <c r="H8" s="651"/>
      <c r="I8" s="651"/>
      <c r="J8" s="651"/>
      <c r="K8" s="640"/>
    </row>
    <row r="9" spans="1:11" ht="15.75" x14ac:dyDescent="0.25">
      <c r="A9" s="1189" t="s">
        <v>9</v>
      </c>
      <c r="B9" s="1189"/>
      <c r="C9" s="1189"/>
      <c r="D9" s="33"/>
      <c r="E9" s="33"/>
      <c r="F9" s="33"/>
      <c r="G9" s="33"/>
      <c r="H9" s="33"/>
      <c r="I9" s="33"/>
      <c r="J9" s="33"/>
      <c r="K9" s="640"/>
    </row>
    <row r="10" spans="1:11" ht="18.75" x14ac:dyDescent="0.25">
      <c r="A10" s="566"/>
      <c r="B10" s="566"/>
      <c r="C10" s="566"/>
      <c r="D10" s="566"/>
      <c r="E10" s="566"/>
      <c r="F10" s="566"/>
      <c r="G10" s="566"/>
      <c r="H10" s="566"/>
      <c r="I10" s="566"/>
      <c r="J10" s="566"/>
      <c r="K10" s="640"/>
    </row>
    <row r="11" spans="1:11" ht="50.25" customHeight="1" x14ac:dyDescent="0.25">
      <c r="A11" s="1188" t="str">
        <f>'1. Общая информация'!A12:C12</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B11" s="1188"/>
      <c r="C11" s="1188"/>
      <c r="D11" s="665"/>
      <c r="E11" s="665"/>
      <c r="F11" s="665"/>
      <c r="G11" s="665"/>
      <c r="H11" s="665"/>
      <c r="I11" s="665"/>
      <c r="J11" s="665"/>
      <c r="K11" s="640"/>
    </row>
    <row r="12" spans="1:11" ht="15.75" x14ac:dyDescent="0.25">
      <c r="A12" s="1189" t="s">
        <v>7</v>
      </c>
      <c r="B12" s="1189"/>
      <c r="C12" s="1189"/>
      <c r="D12" s="33"/>
      <c r="E12" s="33"/>
      <c r="F12" s="33"/>
      <c r="G12" s="33"/>
      <c r="H12" s="33"/>
      <c r="I12" s="33"/>
      <c r="J12" s="33"/>
      <c r="K12" s="640"/>
    </row>
    <row r="13" spans="1:11" x14ac:dyDescent="0.25">
      <c r="A13" s="646"/>
      <c r="B13" s="646"/>
      <c r="C13" s="646"/>
      <c r="D13" s="666"/>
      <c r="E13" s="666"/>
      <c r="F13" s="666"/>
      <c r="G13" s="666"/>
      <c r="H13" s="666"/>
      <c r="I13" s="666"/>
      <c r="J13" s="666"/>
      <c r="K13" s="640"/>
    </row>
    <row r="14" spans="1:11" ht="15.75" customHeight="1" x14ac:dyDescent="0.25">
      <c r="A14" s="1187" t="s">
        <v>1126</v>
      </c>
      <c r="B14" s="1187"/>
      <c r="C14" s="1187"/>
      <c r="D14" s="660"/>
      <c r="E14" s="660"/>
      <c r="F14" s="660"/>
      <c r="G14" s="660"/>
      <c r="H14" s="660"/>
      <c r="I14" s="660"/>
      <c r="J14" s="660"/>
    </row>
    <row r="18" spans="1:3" x14ac:dyDescent="0.25">
      <c r="A18" s="639" t="s">
        <v>891</v>
      </c>
      <c r="B18" s="639" t="s">
        <v>69</v>
      </c>
      <c r="C18" s="639" t="s">
        <v>68</v>
      </c>
    </row>
    <row r="19" spans="1:3" x14ac:dyDescent="0.25">
      <c r="A19" s="639">
        <v>1</v>
      </c>
      <c r="B19" s="639">
        <v>2</v>
      </c>
      <c r="C19" s="639">
        <v>3</v>
      </c>
    </row>
    <row r="20" spans="1:3" ht="30" x14ac:dyDescent="0.25">
      <c r="A20" s="663">
        <v>1</v>
      </c>
      <c r="B20" s="637" t="s">
        <v>972</v>
      </c>
      <c r="C20" s="1015">
        <f>'2021-2025 амортиз'!G6</f>
        <v>0.79985057999999998</v>
      </c>
    </row>
    <row r="21" spans="1:3" x14ac:dyDescent="0.25">
      <c r="A21" s="663">
        <v>2</v>
      </c>
      <c r="B21" s="637" t="s">
        <v>973</v>
      </c>
      <c r="C21" s="638" t="s">
        <v>1125</v>
      </c>
    </row>
    <row r="22" spans="1:3" ht="78" customHeight="1" x14ac:dyDescent="0.25">
      <c r="A22" s="663">
        <v>3</v>
      </c>
      <c r="B22" s="637" t="s">
        <v>974</v>
      </c>
      <c r="C22" s="637" t="s">
        <v>1085</v>
      </c>
    </row>
    <row r="23" spans="1:3" ht="30" x14ac:dyDescent="0.25">
      <c r="A23" s="663">
        <v>4</v>
      </c>
      <c r="B23" s="637" t="s">
        <v>975</v>
      </c>
      <c r="C23" s="637" t="s">
        <v>1086</v>
      </c>
    </row>
    <row r="24" spans="1:3" ht="30" x14ac:dyDescent="0.25">
      <c r="A24" s="663">
        <v>5</v>
      </c>
      <c r="B24" s="637" t="s">
        <v>976</v>
      </c>
      <c r="C24" s="637" t="s">
        <v>489</v>
      </c>
    </row>
    <row r="25" spans="1:3" ht="45" x14ac:dyDescent="0.25">
      <c r="A25" s="641" t="s">
        <v>1044</v>
      </c>
      <c r="B25" s="637" t="s">
        <v>977</v>
      </c>
      <c r="C25" s="637" t="s">
        <v>489</v>
      </c>
    </row>
    <row r="26" spans="1:3" ht="30" x14ac:dyDescent="0.25">
      <c r="A26" s="641" t="s">
        <v>1045</v>
      </c>
      <c r="B26" s="637" t="s">
        <v>978</v>
      </c>
      <c r="C26" s="637" t="s">
        <v>489</v>
      </c>
    </row>
    <row r="27" spans="1:3" ht="30" x14ac:dyDescent="0.25">
      <c r="A27" s="663" t="s">
        <v>979</v>
      </c>
      <c r="B27" s="637" t="s">
        <v>980</v>
      </c>
      <c r="C27" s="637" t="s">
        <v>489</v>
      </c>
    </row>
    <row r="28" spans="1:3" x14ac:dyDescent="0.25">
      <c r="A28" s="663" t="s">
        <v>981</v>
      </c>
      <c r="B28" s="637" t="s">
        <v>982</v>
      </c>
      <c r="C28" s="637" t="s">
        <v>489</v>
      </c>
    </row>
    <row r="29" spans="1:3" x14ac:dyDescent="0.25">
      <c r="A29" s="663" t="s">
        <v>983</v>
      </c>
      <c r="B29" s="637" t="s">
        <v>984</v>
      </c>
      <c r="C29" s="637" t="s">
        <v>489</v>
      </c>
    </row>
    <row r="30" spans="1:3" x14ac:dyDescent="0.25">
      <c r="A30" s="663" t="s">
        <v>985</v>
      </c>
      <c r="B30" s="637" t="s">
        <v>986</v>
      </c>
      <c r="C30" s="637" t="s">
        <v>489</v>
      </c>
    </row>
    <row r="31" spans="1:3" ht="30" x14ac:dyDescent="0.25">
      <c r="A31" s="663" t="s">
        <v>987</v>
      </c>
      <c r="B31" s="637" t="s">
        <v>988</v>
      </c>
      <c r="C31" s="637" t="s">
        <v>489</v>
      </c>
    </row>
    <row r="32" spans="1:3" ht="30" x14ac:dyDescent="0.25">
      <c r="A32" s="663" t="s">
        <v>989</v>
      </c>
      <c r="B32" s="637" t="s">
        <v>980</v>
      </c>
      <c r="C32" s="637" t="s">
        <v>489</v>
      </c>
    </row>
    <row r="33" spans="1:3" x14ac:dyDescent="0.25">
      <c r="A33" s="663" t="s">
        <v>990</v>
      </c>
      <c r="B33" s="637" t="s">
        <v>982</v>
      </c>
      <c r="C33" s="637" t="s">
        <v>489</v>
      </c>
    </row>
    <row r="34" spans="1:3" x14ac:dyDescent="0.25">
      <c r="A34" s="663" t="s">
        <v>991</v>
      </c>
      <c r="B34" s="637" t="s">
        <v>984</v>
      </c>
      <c r="C34" s="637" t="s">
        <v>489</v>
      </c>
    </row>
    <row r="35" spans="1:3" x14ac:dyDescent="0.25">
      <c r="A35" s="663" t="s">
        <v>992</v>
      </c>
      <c r="B35" s="637" t="s">
        <v>986</v>
      </c>
      <c r="C35" s="637" t="s">
        <v>489</v>
      </c>
    </row>
    <row r="36" spans="1:3" ht="45" x14ac:dyDescent="0.25">
      <c r="A36" s="641" t="s">
        <v>143</v>
      </c>
      <c r="B36" s="637" t="s">
        <v>993</v>
      </c>
      <c r="C36" s="637" t="s">
        <v>489</v>
      </c>
    </row>
    <row r="37" spans="1:3" ht="30" x14ac:dyDescent="0.25">
      <c r="A37" s="641" t="s">
        <v>1122</v>
      </c>
      <c r="B37" s="637" t="s">
        <v>978</v>
      </c>
      <c r="C37" s="637" t="s">
        <v>489</v>
      </c>
    </row>
    <row r="38" spans="1:3" ht="30" x14ac:dyDescent="0.25">
      <c r="A38" s="663" t="s">
        <v>994</v>
      </c>
      <c r="B38" s="637" t="s">
        <v>995</v>
      </c>
      <c r="C38" s="637" t="s">
        <v>489</v>
      </c>
    </row>
    <row r="39" spans="1:3" x14ac:dyDescent="0.25">
      <c r="A39" s="663" t="s">
        <v>996</v>
      </c>
      <c r="B39" s="637" t="s">
        <v>982</v>
      </c>
      <c r="C39" s="637" t="s">
        <v>489</v>
      </c>
    </row>
    <row r="40" spans="1:3" x14ac:dyDescent="0.25">
      <c r="A40" s="663" t="s">
        <v>997</v>
      </c>
      <c r="B40" s="637" t="s">
        <v>984</v>
      </c>
      <c r="C40" s="637" t="s">
        <v>489</v>
      </c>
    </row>
    <row r="41" spans="1:3" x14ac:dyDescent="0.25">
      <c r="A41" s="663" t="s">
        <v>998</v>
      </c>
      <c r="B41" s="637" t="s">
        <v>986</v>
      </c>
      <c r="C41" s="637" t="s">
        <v>489</v>
      </c>
    </row>
    <row r="42" spans="1:3" ht="30" x14ac:dyDescent="0.25">
      <c r="A42" s="663" t="s">
        <v>999</v>
      </c>
      <c r="B42" s="637" t="s">
        <v>988</v>
      </c>
      <c r="C42" s="637" t="s">
        <v>489</v>
      </c>
    </row>
    <row r="43" spans="1:3" ht="30" x14ac:dyDescent="0.25">
      <c r="A43" s="663" t="s">
        <v>1000</v>
      </c>
      <c r="B43" s="637" t="s">
        <v>995</v>
      </c>
      <c r="C43" s="637" t="s">
        <v>489</v>
      </c>
    </row>
    <row r="44" spans="1:3" x14ac:dyDescent="0.25">
      <c r="A44" s="663" t="s">
        <v>1001</v>
      </c>
      <c r="B44" s="637" t="s">
        <v>982</v>
      </c>
      <c r="C44" s="637" t="s">
        <v>489</v>
      </c>
    </row>
    <row r="45" spans="1:3" x14ac:dyDescent="0.25">
      <c r="A45" s="663" t="s">
        <v>1002</v>
      </c>
      <c r="B45" s="637" t="s">
        <v>984</v>
      </c>
      <c r="C45" s="637" t="s">
        <v>489</v>
      </c>
    </row>
    <row r="46" spans="1:3" x14ac:dyDescent="0.25">
      <c r="A46" s="663" t="s">
        <v>1003</v>
      </c>
      <c r="B46" s="637" t="s">
        <v>986</v>
      </c>
      <c r="C46" s="637" t="s">
        <v>489</v>
      </c>
    </row>
    <row r="47" spans="1:3" ht="31.5" customHeight="1" x14ac:dyDescent="0.25">
      <c r="A47" s="641">
        <v>43895</v>
      </c>
      <c r="B47" s="637" t="s">
        <v>1004</v>
      </c>
      <c r="C47" s="637" t="s">
        <v>489</v>
      </c>
    </row>
    <row r="48" spans="1:3" ht="30" x14ac:dyDescent="0.25">
      <c r="A48" s="641">
        <v>36955</v>
      </c>
      <c r="B48" s="637" t="s">
        <v>978</v>
      </c>
      <c r="C48" s="637" t="s">
        <v>489</v>
      </c>
    </row>
    <row r="49" spans="1:3" ht="30" x14ac:dyDescent="0.25">
      <c r="A49" s="663" t="s">
        <v>1005</v>
      </c>
      <c r="B49" s="637" t="s">
        <v>995</v>
      </c>
      <c r="C49" s="637" t="s">
        <v>489</v>
      </c>
    </row>
    <row r="50" spans="1:3" x14ac:dyDescent="0.25">
      <c r="A50" s="663" t="s">
        <v>1006</v>
      </c>
      <c r="B50" s="637" t="s">
        <v>982</v>
      </c>
      <c r="C50" s="637" t="s">
        <v>489</v>
      </c>
    </row>
    <row r="51" spans="1:3" x14ac:dyDescent="0.25">
      <c r="A51" s="663" t="s">
        <v>1007</v>
      </c>
      <c r="B51" s="637" t="s">
        <v>984</v>
      </c>
      <c r="C51" s="637" t="s">
        <v>489</v>
      </c>
    </row>
    <row r="52" spans="1:3" x14ac:dyDescent="0.25">
      <c r="A52" s="663" t="s">
        <v>1008</v>
      </c>
      <c r="B52" s="637" t="s">
        <v>986</v>
      </c>
      <c r="C52" s="637" t="s">
        <v>489</v>
      </c>
    </row>
    <row r="53" spans="1:3" ht="30" x14ac:dyDescent="0.25">
      <c r="A53" s="663" t="s">
        <v>1009</v>
      </c>
      <c r="B53" s="637" t="s">
        <v>988</v>
      </c>
      <c r="C53" s="637" t="s">
        <v>489</v>
      </c>
    </row>
    <row r="54" spans="1:3" ht="30" x14ac:dyDescent="0.25">
      <c r="A54" s="663" t="s">
        <v>1010</v>
      </c>
      <c r="B54" s="637" t="s">
        <v>995</v>
      </c>
      <c r="C54" s="637" t="s">
        <v>489</v>
      </c>
    </row>
    <row r="55" spans="1:3" x14ac:dyDescent="0.25">
      <c r="A55" s="663" t="s">
        <v>1011</v>
      </c>
      <c r="B55" s="637" t="s">
        <v>982</v>
      </c>
      <c r="C55" s="637" t="s">
        <v>489</v>
      </c>
    </row>
    <row r="56" spans="1:3" x14ac:dyDescent="0.25">
      <c r="A56" s="663" t="s">
        <v>1012</v>
      </c>
      <c r="B56" s="637" t="s">
        <v>984</v>
      </c>
      <c r="C56" s="637" t="s">
        <v>489</v>
      </c>
    </row>
    <row r="57" spans="1:3" x14ac:dyDescent="0.25">
      <c r="A57" s="663" t="s">
        <v>1013</v>
      </c>
      <c r="B57" s="637" t="s">
        <v>986</v>
      </c>
      <c r="C57" s="637" t="s">
        <v>489</v>
      </c>
    </row>
    <row r="58" spans="1:3" ht="45" x14ac:dyDescent="0.25">
      <c r="A58" s="663">
        <v>6</v>
      </c>
      <c r="B58" s="637" t="s">
        <v>1014</v>
      </c>
      <c r="C58" s="637" t="s">
        <v>489</v>
      </c>
    </row>
    <row r="59" spans="1:3" x14ac:dyDescent="0.25">
      <c r="A59" s="641" t="s">
        <v>779</v>
      </c>
      <c r="B59" s="637" t="s">
        <v>1015</v>
      </c>
      <c r="C59" s="637" t="s">
        <v>489</v>
      </c>
    </row>
    <row r="60" spans="1:3" x14ac:dyDescent="0.25">
      <c r="A60" s="641" t="s">
        <v>780</v>
      </c>
      <c r="B60" s="637" t="s">
        <v>1016</v>
      </c>
      <c r="C60" s="637" t="s">
        <v>489</v>
      </c>
    </row>
    <row r="61" spans="1:3" ht="30" x14ac:dyDescent="0.25">
      <c r="A61" s="641" t="s">
        <v>1120</v>
      </c>
      <c r="B61" s="637" t="s">
        <v>1017</v>
      </c>
      <c r="C61" s="637" t="s">
        <v>489</v>
      </c>
    </row>
    <row r="62" spans="1:3" x14ac:dyDescent="0.25">
      <c r="A62" s="641" t="s">
        <v>1121</v>
      </c>
      <c r="B62" s="637" t="s">
        <v>1018</v>
      </c>
      <c r="C62" s="637" t="s">
        <v>489</v>
      </c>
    </row>
    <row r="63" spans="1:3" x14ac:dyDescent="0.25">
      <c r="A63" s="663">
        <v>7</v>
      </c>
      <c r="B63" s="637" t="s">
        <v>1019</v>
      </c>
      <c r="C63" s="637" t="s">
        <v>489</v>
      </c>
    </row>
    <row r="64" spans="1:3" x14ac:dyDescent="0.25">
      <c r="A64" s="663">
        <v>8</v>
      </c>
      <c r="B64" s="637" t="s">
        <v>1020</v>
      </c>
      <c r="C64" s="637" t="s">
        <v>489</v>
      </c>
    </row>
    <row r="65" spans="1:3" ht="30" x14ac:dyDescent="0.25">
      <c r="A65" s="663">
        <v>9</v>
      </c>
      <c r="B65" s="637" t="s">
        <v>1021</v>
      </c>
      <c r="C65" s="637" t="s">
        <v>489</v>
      </c>
    </row>
    <row r="66" spans="1:3" x14ac:dyDescent="0.25">
      <c r="A66" s="663">
        <v>10</v>
      </c>
      <c r="B66" s="637" t="s">
        <v>1022</v>
      </c>
      <c r="C66" s="637" t="s">
        <v>489</v>
      </c>
    </row>
    <row r="67" spans="1:3" ht="60" x14ac:dyDescent="0.25">
      <c r="A67" s="663">
        <v>11</v>
      </c>
      <c r="B67" s="637" t="s">
        <v>1023</v>
      </c>
      <c r="C67" s="637" t="s">
        <v>489</v>
      </c>
    </row>
    <row r="68" spans="1:3" x14ac:dyDescent="0.25">
      <c r="A68" s="641" t="s">
        <v>1110</v>
      </c>
      <c r="B68" s="638" t="s">
        <v>365</v>
      </c>
      <c r="C68" s="637" t="s">
        <v>489</v>
      </c>
    </row>
    <row r="69" spans="1:3" ht="30" x14ac:dyDescent="0.25">
      <c r="A69" s="641" t="s">
        <v>1111</v>
      </c>
      <c r="B69" s="638" t="s">
        <v>1024</v>
      </c>
      <c r="C69" s="637" t="s">
        <v>489</v>
      </c>
    </row>
    <row r="70" spans="1:3" ht="30" x14ac:dyDescent="0.25">
      <c r="A70" s="641" t="s">
        <v>1025</v>
      </c>
      <c r="B70" s="638" t="s">
        <v>1026</v>
      </c>
      <c r="C70" s="637" t="s">
        <v>489</v>
      </c>
    </row>
    <row r="71" spans="1:3" x14ac:dyDescent="0.25">
      <c r="A71" s="641" t="s">
        <v>1112</v>
      </c>
      <c r="B71" s="638" t="s">
        <v>366</v>
      </c>
      <c r="C71" s="637" t="s">
        <v>489</v>
      </c>
    </row>
    <row r="72" spans="1:3" ht="30" x14ac:dyDescent="0.25">
      <c r="A72" s="641" t="s">
        <v>1113</v>
      </c>
      <c r="B72" s="638" t="s">
        <v>1024</v>
      </c>
      <c r="C72" s="637" t="s">
        <v>489</v>
      </c>
    </row>
    <row r="73" spans="1:3" ht="30" x14ac:dyDescent="0.25">
      <c r="A73" s="641" t="s">
        <v>1027</v>
      </c>
      <c r="B73" s="638" t="s">
        <v>1026</v>
      </c>
      <c r="C73" s="637" t="s">
        <v>489</v>
      </c>
    </row>
    <row r="74" spans="1:3" x14ac:dyDescent="0.25">
      <c r="A74" s="641" t="s">
        <v>1114</v>
      </c>
      <c r="B74" s="638" t="s">
        <v>367</v>
      </c>
      <c r="C74" s="637" t="s">
        <v>489</v>
      </c>
    </row>
    <row r="75" spans="1:3" ht="30" x14ac:dyDescent="0.25">
      <c r="A75" s="641" t="s">
        <v>1115</v>
      </c>
      <c r="B75" s="638" t="s">
        <v>1024</v>
      </c>
      <c r="C75" s="637" t="s">
        <v>489</v>
      </c>
    </row>
    <row r="76" spans="1:3" ht="30" x14ac:dyDescent="0.25">
      <c r="A76" s="641" t="s">
        <v>1028</v>
      </c>
      <c r="B76" s="638" t="s">
        <v>1026</v>
      </c>
      <c r="C76" s="637" t="s">
        <v>489</v>
      </c>
    </row>
    <row r="77" spans="1:3" x14ac:dyDescent="0.25">
      <c r="A77" s="641" t="s">
        <v>1116</v>
      </c>
      <c r="B77" s="638" t="s">
        <v>368</v>
      </c>
      <c r="C77" s="637" t="s">
        <v>489</v>
      </c>
    </row>
    <row r="78" spans="1:3" ht="30" x14ac:dyDescent="0.25">
      <c r="A78" s="641" t="s">
        <v>1117</v>
      </c>
      <c r="B78" s="638" t="s">
        <v>1024</v>
      </c>
      <c r="C78" s="637" t="s">
        <v>489</v>
      </c>
    </row>
    <row r="79" spans="1:3" ht="30" x14ac:dyDescent="0.25">
      <c r="A79" s="641" t="s">
        <v>1029</v>
      </c>
      <c r="B79" s="638" t="s">
        <v>1026</v>
      </c>
      <c r="C79" s="637" t="s">
        <v>489</v>
      </c>
    </row>
    <row r="80" spans="1:3" x14ac:dyDescent="0.25">
      <c r="A80" s="641" t="s">
        <v>1118</v>
      </c>
      <c r="B80" s="638" t="s">
        <v>369</v>
      </c>
      <c r="C80" s="637" t="s">
        <v>489</v>
      </c>
    </row>
    <row r="81" spans="1:3" ht="30" x14ac:dyDescent="0.25">
      <c r="A81" s="641" t="s">
        <v>1119</v>
      </c>
      <c r="B81" s="638" t="s">
        <v>1024</v>
      </c>
      <c r="C81" s="637" t="s">
        <v>489</v>
      </c>
    </row>
    <row r="82" spans="1:3" ht="30" x14ac:dyDescent="0.25">
      <c r="A82" s="641" t="s">
        <v>1030</v>
      </c>
      <c r="B82" s="638" t="s">
        <v>1026</v>
      </c>
      <c r="C82" s="637" t="s">
        <v>489</v>
      </c>
    </row>
    <row r="83" spans="1:3" ht="360" x14ac:dyDescent="0.25">
      <c r="A83" s="663">
        <v>12</v>
      </c>
      <c r="B83" s="637" t="s">
        <v>1031</v>
      </c>
      <c r="C83" s="637" t="s">
        <v>489</v>
      </c>
    </row>
    <row r="84" spans="1:3" ht="45" x14ac:dyDescent="0.25">
      <c r="A84" s="663">
        <v>13</v>
      </c>
      <c r="B84" s="637" t="s">
        <v>1032</v>
      </c>
      <c r="C84" s="637" t="s">
        <v>489</v>
      </c>
    </row>
    <row r="85" spans="1:3" x14ac:dyDescent="0.25">
      <c r="A85" s="641" t="s">
        <v>1105</v>
      </c>
      <c r="B85" s="638" t="s">
        <v>1107</v>
      </c>
      <c r="C85" s="637" t="s">
        <v>489</v>
      </c>
    </row>
    <row r="86" spans="1:3" x14ac:dyDescent="0.25">
      <c r="A86" s="641" t="s">
        <v>1106</v>
      </c>
      <c r="B86" s="638" t="s">
        <v>1108</v>
      </c>
      <c r="C86" s="637" t="s">
        <v>489</v>
      </c>
    </row>
    <row r="87" spans="1:3" x14ac:dyDescent="0.25">
      <c r="A87" s="663">
        <v>14</v>
      </c>
      <c r="B87" s="637" t="s">
        <v>1033</v>
      </c>
      <c r="C87" s="637" t="s">
        <v>489</v>
      </c>
    </row>
    <row r="88" spans="1:3" x14ac:dyDescent="0.25">
      <c r="A88" s="641" t="s">
        <v>1092</v>
      </c>
      <c r="B88" s="638" t="s">
        <v>885</v>
      </c>
      <c r="C88" s="637" t="s">
        <v>489</v>
      </c>
    </row>
    <row r="89" spans="1:3" x14ac:dyDescent="0.25">
      <c r="A89" s="641" t="s">
        <v>1093</v>
      </c>
      <c r="B89" s="638" t="s">
        <v>1034</v>
      </c>
      <c r="C89" s="637" t="s">
        <v>489</v>
      </c>
    </row>
    <row r="90" spans="1:3" x14ac:dyDescent="0.25">
      <c r="A90" s="641" t="s">
        <v>1094</v>
      </c>
      <c r="B90" s="638" t="s">
        <v>1035</v>
      </c>
      <c r="C90" s="637" t="s">
        <v>489</v>
      </c>
    </row>
    <row r="91" spans="1:3" x14ac:dyDescent="0.25">
      <c r="A91" s="641" t="s">
        <v>1095</v>
      </c>
      <c r="B91" s="638" t="s">
        <v>1036</v>
      </c>
      <c r="C91" s="637" t="s">
        <v>489</v>
      </c>
    </row>
    <row r="92" spans="1:3" x14ac:dyDescent="0.25">
      <c r="A92" s="641" t="s">
        <v>1096</v>
      </c>
      <c r="B92" s="638" t="s">
        <v>1037</v>
      </c>
      <c r="C92" s="637" t="s">
        <v>489</v>
      </c>
    </row>
    <row r="93" spans="1:3" x14ac:dyDescent="0.25">
      <c r="A93" s="641" t="s">
        <v>1101</v>
      </c>
      <c r="B93" s="638" t="s">
        <v>1097</v>
      </c>
      <c r="C93" s="637" t="s">
        <v>489</v>
      </c>
    </row>
    <row r="94" spans="1:3" x14ac:dyDescent="0.25">
      <c r="A94" s="641" t="s">
        <v>1102</v>
      </c>
      <c r="B94" s="638" t="s">
        <v>1098</v>
      </c>
      <c r="C94" s="637" t="s">
        <v>489</v>
      </c>
    </row>
    <row r="95" spans="1:3" x14ac:dyDescent="0.25">
      <c r="A95" s="641" t="s">
        <v>1103</v>
      </c>
      <c r="B95" s="638" t="s">
        <v>1099</v>
      </c>
      <c r="C95" s="637" t="s">
        <v>489</v>
      </c>
    </row>
    <row r="96" spans="1:3" x14ac:dyDescent="0.25">
      <c r="A96" s="641" t="s">
        <v>1104</v>
      </c>
      <c r="B96" s="638" t="s">
        <v>1100</v>
      </c>
      <c r="C96" s="637" t="s">
        <v>489</v>
      </c>
    </row>
    <row r="97" spans="1:3" ht="60" x14ac:dyDescent="0.25">
      <c r="A97" s="663">
        <v>15</v>
      </c>
      <c r="B97" s="637" t="s">
        <v>1109</v>
      </c>
      <c r="C97" s="637" t="s">
        <v>489</v>
      </c>
    </row>
    <row r="98" spans="1:3" ht="90" x14ac:dyDescent="0.25">
      <c r="A98" s="663">
        <v>16</v>
      </c>
      <c r="B98" s="637" t="s">
        <v>1038</v>
      </c>
      <c r="C98" s="637" t="s">
        <v>489</v>
      </c>
    </row>
    <row r="99" spans="1:3" x14ac:dyDescent="0.25">
      <c r="A99" s="641" t="s">
        <v>540</v>
      </c>
      <c r="B99" s="637" t="s">
        <v>1039</v>
      </c>
      <c r="C99" s="637" t="s">
        <v>489</v>
      </c>
    </row>
    <row r="100" spans="1:3" x14ac:dyDescent="0.25">
      <c r="A100" s="641" t="s">
        <v>541</v>
      </c>
      <c r="B100" s="638" t="s">
        <v>1089</v>
      </c>
      <c r="C100" s="637" t="s">
        <v>489</v>
      </c>
    </row>
    <row r="101" spans="1:3" x14ac:dyDescent="0.25">
      <c r="A101" s="641" t="s">
        <v>542</v>
      </c>
      <c r="B101" s="638" t="s">
        <v>1090</v>
      </c>
      <c r="C101" s="637" t="s">
        <v>489</v>
      </c>
    </row>
    <row r="102" spans="1:3" x14ac:dyDescent="0.25">
      <c r="A102" s="641" t="s">
        <v>543</v>
      </c>
      <c r="B102" s="638" t="s">
        <v>1091</v>
      </c>
      <c r="C102" s="637" t="s">
        <v>489</v>
      </c>
    </row>
    <row r="103" spans="1:3" x14ac:dyDescent="0.25">
      <c r="A103" s="641" t="s">
        <v>1087</v>
      </c>
      <c r="B103" s="637" t="s">
        <v>1040</v>
      </c>
      <c r="C103" s="637" t="s">
        <v>489</v>
      </c>
    </row>
    <row r="104" spans="1:3" ht="30" x14ac:dyDescent="0.25">
      <c r="A104" s="641" t="s">
        <v>1088</v>
      </c>
      <c r="B104" s="637" t="s">
        <v>1041</v>
      </c>
      <c r="C104" s="637" t="s">
        <v>489</v>
      </c>
    </row>
    <row r="105" spans="1:3" ht="30" x14ac:dyDescent="0.25">
      <c r="A105" s="663" t="s">
        <v>1042</v>
      </c>
      <c r="B105" s="637" t="s">
        <v>1043</v>
      </c>
      <c r="C105" s="637" t="s">
        <v>489</v>
      </c>
    </row>
  </sheetData>
  <mergeCells count="9">
    <mergeCell ref="A11:C11"/>
    <mergeCell ref="A12:C12"/>
    <mergeCell ref="A14:C14"/>
    <mergeCell ref="A1:C1"/>
    <mergeCell ref="A3:C3"/>
    <mergeCell ref="A5:C5"/>
    <mergeCell ref="A6:C6"/>
    <mergeCell ref="A8:C8"/>
    <mergeCell ref="A9:C9"/>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8"/>
  <sheetViews>
    <sheetView tabSelected="1" topLeftCell="A13" zoomScale="70" zoomScaleNormal="70" workbookViewId="0">
      <selection activeCell="B36" sqref="B35:B36"/>
    </sheetView>
  </sheetViews>
  <sheetFormatPr defaultRowHeight="15" x14ac:dyDescent="0.25"/>
  <cols>
    <col min="1" max="1" width="9.140625" style="632"/>
    <col min="2" max="2" width="90.140625" style="632" customWidth="1"/>
    <col min="3" max="3" width="21.140625" style="632" customWidth="1"/>
    <col min="4" max="4" width="10.7109375" style="632" customWidth="1"/>
    <col min="5" max="5" width="13" style="632" customWidth="1"/>
    <col min="6" max="8" width="20.28515625" style="632" customWidth="1"/>
    <col min="9" max="10" width="22.28515625" style="632" customWidth="1"/>
    <col min="11" max="12" width="16.7109375" style="632" customWidth="1"/>
    <col min="13" max="13" width="22.28515625" style="632" customWidth="1"/>
    <col min="14" max="15" width="13.5703125" style="632" customWidth="1"/>
    <col min="16" max="17" width="17.85546875" style="632" customWidth="1"/>
    <col min="18" max="18" width="18.7109375" style="632" customWidth="1"/>
    <col min="19" max="19" width="25.85546875" style="632" customWidth="1"/>
    <col min="20" max="20" width="16.85546875" style="632" customWidth="1"/>
    <col min="21" max="21" width="15.42578125" style="632" customWidth="1"/>
    <col min="22" max="22" width="11.7109375" style="634" customWidth="1"/>
    <col min="23" max="24" width="27.5703125" style="632" customWidth="1"/>
    <col min="25" max="37" width="18.28515625" style="632" customWidth="1"/>
    <col min="38" max="16384" width="9.140625" style="632"/>
  </cols>
  <sheetData>
    <row r="1" spans="1:37" ht="18.75" x14ac:dyDescent="0.3">
      <c r="A1" s="1211" t="s">
        <v>1176</v>
      </c>
      <c r="B1" s="1211"/>
      <c r="C1" s="1211"/>
      <c r="D1" s="1211"/>
      <c r="E1" s="1211"/>
      <c r="F1" s="1211"/>
      <c r="G1" s="1211"/>
      <c r="H1" s="1211"/>
      <c r="I1" s="1211"/>
      <c r="J1" s="1211"/>
      <c r="K1" s="1211"/>
      <c r="L1" s="1211"/>
      <c r="M1" s="1211"/>
      <c r="N1" s="1211"/>
      <c r="O1" s="1211"/>
      <c r="P1" s="1211"/>
      <c r="Q1" s="1211"/>
      <c r="R1" s="1211"/>
      <c r="S1" s="1211"/>
      <c r="T1" s="1211"/>
      <c r="U1" s="1211"/>
      <c r="V1" s="1211"/>
      <c r="W1" s="1211"/>
      <c r="X1" s="1211"/>
      <c r="Y1" s="1211"/>
      <c r="Z1" s="1211"/>
      <c r="AA1" s="1211"/>
      <c r="AB1" s="1211"/>
      <c r="AC1" s="1211"/>
      <c r="AD1" s="1211"/>
      <c r="AE1" s="1211"/>
      <c r="AF1" s="1211"/>
      <c r="AG1" s="1211"/>
      <c r="AH1" s="1211"/>
      <c r="AI1" s="1211"/>
      <c r="AJ1" s="1211"/>
      <c r="AK1" s="1211"/>
    </row>
    <row r="3" spans="1:37" ht="18.75" x14ac:dyDescent="0.25">
      <c r="A3" s="1212" t="s">
        <v>1124</v>
      </c>
      <c r="B3" s="1212"/>
      <c r="C3" s="1212"/>
      <c r="D3" s="1212"/>
      <c r="E3" s="1212"/>
      <c r="F3" s="1212"/>
      <c r="G3" s="1212"/>
      <c r="H3" s="1212"/>
      <c r="I3" s="1212"/>
      <c r="J3" s="1212"/>
      <c r="K3" s="1212"/>
      <c r="L3" s="1212"/>
      <c r="M3" s="1212"/>
      <c r="N3" s="1212"/>
      <c r="O3" s="1212"/>
      <c r="P3" s="1212"/>
      <c r="Q3" s="1212"/>
      <c r="R3" s="1212"/>
      <c r="S3" s="1212"/>
      <c r="T3" s="1212"/>
      <c r="U3" s="1212"/>
      <c r="V3" s="1212"/>
      <c r="W3" s="1212"/>
      <c r="X3" s="1212"/>
      <c r="Y3" s="1212"/>
      <c r="Z3" s="1212"/>
      <c r="AA3" s="1212"/>
      <c r="AB3" s="1212"/>
      <c r="AC3" s="1212"/>
      <c r="AD3" s="1212"/>
      <c r="AE3" s="1212"/>
      <c r="AF3" s="1212"/>
      <c r="AG3" s="1212"/>
      <c r="AH3" s="1212"/>
      <c r="AI3" s="1212"/>
      <c r="AJ3" s="1212"/>
      <c r="AK3" s="1212"/>
    </row>
    <row r="4" spans="1:37" x14ac:dyDescent="0.25">
      <c r="A4" s="633"/>
    </row>
    <row r="5" spans="1:37" ht="48" customHeight="1" x14ac:dyDescent="0.25">
      <c r="A5" s="1209" t="s">
        <v>854</v>
      </c>
      <c r="B5" s="1209" t="s">
        <v>855</v>
      </c>
      <c r="C5" s="1209" t="s">
        <v>819</v>
      </c>
      <c r="D5" s="1209" t="s">
        <v>856</v>
      </c>
      <c r="E5" s="1209"/>
      <c r="F5" s="1209" t="s">
        <v>50</v>
      </c>
      <c r="G5" s="1209" t="s">
        <v>857</v>
      </c>
      <c r="H5" s="1209" t="s">
        <v>48</v>
      </c>
      <c r="I5" s="1209" t="s">
        <v>858</v>
      </c>
      <c r="J5" s="1209"/>
      <c r="K5" s="1209"/>
      <c r="L5" s="1209"/>
      <c r="M5" s="1209"/>
      <c r="N5" s="1209"/>
      <c r="O5" s="1209"/>
      <c r="P5" s="1209"/>
      <c r="Q5" s="1209"/>
      <c r="R5" s="1209"/>
      <c r="S5" s="1209" t="s">
        <v>859</v>
      </c>
      <c r="T5" s="1209"/>
      <c r="U5" s="1209"/>
      <c r="V5" s="1209" t="s">
        <v>860</v>
      </c>
      <c r="W5" s="1209"/>
      <c r="X5" s="1209"/>
      <c r="Y5" s="1209"/>
      <c r="Z5" s="1209"/>
      <c r="AA5" s="1209"/>
      <c r="AB5" s="1209"/>
      <c r="AC5" s="1209"/>
      <c r="AD5" s="1209"/>
      <c r="AE5" s="1209"/>
      <c r="AF5" s="1209"/>
      <c r="AG5" s="1209"/>
      <c r="AH5" s="1209"/>
      <c r="AI5" s="1209" t="s">
        <v>861</v>
      </c>
      <c r="AJ5" s="1209"/>
      <c r="AK5" s="1209" t="s">
        <v>862</v>
      </c>
    </row>
    <row r="6" spans="1:37" ht="70.5" customHeight="1" x14ac:dyDescent="0.25">
      <c r="A6" s="1209"/>
      <c r="B6" s="1209"/>
      <c r="C6" s="1209"/>
      <c r="D6" s="1209"/>
      <c r="E6" s="1209"/>
      <c r="F6" s="1209"/>
      <c r="G6" s="1209"/>
      <c r="H6" s="1209"/>
      <c r="I6" s="1209" t="s">
        <v>863</v>
      </c>
      <c r="J6" s="1209" t="s">
        <v>864</v>
      </c>
      <c r="K6" s="1209" t="s">
        <v>865</v>
      </c>
      <c r="L6" s="1209"/>
      <c r="M6" s="1209" t="s">
        <v>866</v>
      </c>
      <c r="N6" s="1209" t="s">
        <v>867</v>
      </c>
      <c r="O6" s="1209"/>
      <c r="P6" s="1209" t="s">
        <v>868</v>
      </c>
      <c r="Q6" s="1209"/>
      <c r="R6" s="1209" t="s">
        <v>869</v>
      </c>
      <c r="S6" s="1209" t="s">
        <v>870</v>
      </c>
      <c r="T6" s="1209" t="s">
        <v>871</v>
      </c>
      <c r="U6" s="1209"/>
      <c r="V6" s="1210" t="s">
        <v>872</v>
      </c>
      <c r="W6" s="1209" t="s">
        <v>46</v>
      </c>
      <c r="X6" s="1209"/>
      <c r="Y6" s="1209" t="s">
        <v>873</v>
      </c>
      <c r="Z6" s="1209"/>
      <c r="AA6" s="1209" t="s">
        <v>874</v>
      </c>
      <c r="AB6" s="1209" t="s">
        <v>875</v>
      </c>
      <c r="AC6" s="1209" t="s">
        <v>876</v>
      </c>
      <c r="AD6" s="1209"/>
      <c r="AE6" s="1209" t="s">
        <v>877</v>
      </c>
      <c r="AF6" s="1209" t="s">
        <v>878</v>
      </c>
      <c r="AG6" s="1209" t="s">
        <v>40</v>
      </c>
      <c r="AH6" s="1209" t="s">
        <v>879</v>
      </c>
      <c r="AI6" s="1209" t="s">
        <v>880</v>
      </c>
      <c r="AJ6" s="1209" t="s">
        <v>881</v>
      </c>
      <c r="AK6" s="1209"/>
    </row>
    <row r="7" spans="1:37" ht="48" customHeight="1" x14ac:dyDescent="0.25">
      <c r="A7" s="1209"/>
      <c r="B7" s="1209"/>
      <c r="C7" s="1209"/>
      <c r="D7" s="1036" t="s">
        <v>882</v>
      </c>
      <c r="E7" s="1036" t="s">
        <v>883</v>
      </c>
      <c r="F7" s="1209"/>
      <c r="G7" s="1209"/>
      <c r="H7" s="1209"/>
      <c r="I7" s="1209"/>
      <c r="J7" s="1209"/>
      <c r="K7" s="1037" t="s">
        <v>884</v>
      </c>
      <c r="L7" s="1036" t="s">
        <v>885</v>
      </c>
      <c r="M7" s="1209"/>
      <c r="N7" s="1036" t="s">
        <v>886</v>
      </c>
      <c r="O7" s="1036" t="s">
        <v>885</v>
      </c>
      <c r="P7" s="1036" t="s">
        <v>882</v>
      </c>
      <c r="Q7" s="1036" t="s">
        <v>273</v>
      </c>
      <c r="R7" s="1209"/>
      <c r="S7" s="1209"/>
      <c r="T7" s="1036" t="s">
        <v>882</v>
      </c>
      <c r="U7" s="1036" t="s">
        <v>273</v>
      </c>
      <c r="V7" s="1210"/>
      <c r="W7" s="1036" t="s">
        <v>887</v>
      </c>
      <c r="X7" s="1036" t="s">
        <v>888</v>
      </c>
      <c r="Y7" s="1036" t="s">
        <v>887</v>
      </c>
      <c r="Z7" s="1036" t="s">
        <v>888</v>
      </c>
      <c r="AA7" s="1209"/>
      <c r="AB7" s="1209"/>
      <c r="AC7" s="1036" t="s">
        <v>15</v>
      </c>
      <c r="AD7" s="1036" t="s">
        <v>14</v>
      </c>
      <c r="AE7" s="1209"/>
      <c r="AF7" s="1209"/>
      <c r="AG7" s="1209"/>
      <c r="AH7" s="1209"/>
      <c r="AI7" s="1209"/>
      <c r="AJ7" s="1209"/>
      <c r="AK7" s="1209"/>
    </row>
    <row r="8" spans="1:37" x14ac:dyDescent="0.25">
      <c r="A8" s="1036">
        <v>1</v>
      </c>
      <c r="B8" s="1036">
        <v>2</v>
      </c>
      <c r="C8" s="1036">
        <v>3</v>
      </c>
      <c r="D8" s="1036">
        <v>4</v>
      </c>
      <c r="E8" s="1036">
        <v>5</v>
      </c>
      <c r="F8" s="1036">
        <v>6</v>
      </c>
      <c r="G8" s="1036">
        <v>7</v>
      </c>
      <c r="H8" s="1036">
        <v>8</v>
      </c>
      <c r="I8" s="1036">
        <v>9</v>
      </c>
      <c r="J8" s="1036">
        <v>10</v>
      </c>
      <c r="K8" s="1036">
        <v>11</v>
      </c>
      <c r="L8" s="1036">
        <v>12</v>
      </c>
      <c r="M8" s="1036">
        <v>13</v>
      </c>
      <c r="N8" s="1036">
        <v>14</v>
      </c>
      <c r="O8" s="1036">
        <v>15</v>
      </c>
      <c r="P8" s="1036">
        <v>16</v>
      </c>
      <c r="Q8" s="1036">
        <v>17</v>
      </c>
      <c r="R8" s="1036">
        <v>18</v>
      </c>
      <c r="S8" s="1036">
        <v>19</v>
      </c>
      <c r="T8" s="1036">
        <v>20</v>
      </c>
      <c r="U8" s="1036">
        <v>21</v>
      </c>
      <c r="V8" s="1036">
        <v>22</v>
      </c>
      <c r="W8" s="1036">
        <v>23</v>
      </c>
      <c r="X8" s="1036">
        <v>24</v>
      </c>
      <c r="Y8" s="1036">
        <v>25</v>
      </c>
      <c r="Z8" s="1036">
        <v>26</v>
      </c>
      <c r="AA8" s="1036">
        <v>27</v>
      </c>
      <c r="AB8" s="1036">
        <v>28</v>
      </c>
      <c r="AC8" s="1036">
        <v>29</v>
      </c>
      <c r="AD8" s="1036">
        <v>30</v>
      </c>
      <c r="AE8" s="1036">
        <v>31</v>
      </c>
      <c r="AF8" s="1036">
        <v>32</v>
      </c>
      <c r="AG8" s="1036">
        <v>33</v>
      </c>
      <c r="AH8" s="1036">
        <v>34</v>
      </c>
      <c r="AI8" s="1036">
        <v>35</v>
      </c>
      <c r="AJ8" s="1036">
        <v>36</v>
      </c>
      <c r="AK8" s="1036">
        <v>37</v>
      </c>
    </row>
    <row r="9" spans="1:37" ht="28.5" customHeight="1" x14ac:dyDescent="0.25">
      <c r="A9" s="1036"/>
      <c r="B9" s="629" t="s">
        <v>625</v>
      </c>
      <c r="C9" s="1038" t="s">
        <v>1123</v>
      </c>
      <c r="D9" s="1039"/>
      <c r="E9" s="1039"/>
      <c r="F9" s="1039"/>
      <c r="G9" s="1039"/>
      <c r="H9" s="1039"/>
      <c r="I9" s="1039"/>
      <c r="J9" s="1039"/>
      <c r="K9" s="1039"/>
      <c r="L9" s="1039"/>
      <c r="M9" s="1039"/>
      <c r="N9" s="1039"/>
      <c r="O9" s="1039"/>
      <c r="P9" s="1039"/>
      <c r="Q9" s="1039"/>
      <c r="R9" s="1039"/>
      <c r="S9" s="1039"/>
      <c r="T9" s="1039"/>
      <c r="U9" s="1039"/>
      <c r="V9" s="1039"/>
      <c r="W9" s="1039"/>
      <c r="X9" s="1039"/>
      <c r="Y9" s="1039"/>
      <c r="Z9" s="1039"/>
      <c r="AA9" s="1039"/>
      <c r="AB9" s="1039"/>
      <c r="AC9" s="1039"/>
      <c r="AD9" s="1039"/>
      <c r="AE9" s="1039"/>
      <c r="AF9" s="1039"/>
      <c r="AG9" s="1039"/>
      <c r="AH9" s="1039"/>
      <c r="AI9" s="1039"/>
      <c r="AJ9" s="1039"/>
      <c r="AK9" s="1040"/>
    </row>
    <row r="10" spans="1:37" ht="150" x14ac:dyDescent="0.25">
      <c r="A10" s="1036"/>
      <c r="B10" s="630" t="s">
        <v>827</v>
      </c>
      <c r="C10" s="631" t="s">
        <v>828</v>
      </c>
      <c r="D10" s="635">
        <f>E10/1.2</f>
        <v>2.6477403333333336</v>
      </c>
      <c r="E10" s="1343">
        <v>3.1772884000000001</v>
      </c>
      <c r="F10" s="1036" t="s">
        <v>889</v>
      </c>
      <c r="G10" s="1036" t="s">
        <v>889</v>
      </c>
      <c r="H10" s="1036" t="s">
        <v>1177</v>
      </c>
      <c r="I10" s="1036" t="s">
        <v>889</v>
      </c>
      <c r="J10" s="1036" t="s">
        <v>889</v>
      </c>
      <c r="K10" s="1036" t="s">
        <v>889</v>
      </c>
      <c r="L10" s="1036" t="s">
        <v>889</v>
      </c>
      <c r="M10" s="1036" t="s">
        <v>889</v>
      </c>
      <c r="N10" s="1036" t="s">
        <v>889</v>
      </c>
      <c r="O10" s="1036" t="s">
        <v>889</v>
      </c>
      <c r="P10" s="1036" t="s">
        <v>889</v>
      </c>
      <c r="Q10" s="1036" t="s">
        <v>889</v>
      </c>
      <c r="R10" s="1036" t="s">
        <v>889</v>
      </c>
      <c r="S10" s="1036" t="s">
        <v>889</v>
      </c>
      <c r="T10" s="1036" t="s">
        <v>889</v>
      </c>
      <c r="U10" s="1036" t="s">
        <v>889</v>
      </c>
      <c r="V10" s="1036" t="s">
        <v>889</v>
      </c>
      <c r="W10" s="1036" t="s">
        <v>889</v>
      </c>
      <c r="X10" s="1036" t="s">
        <v>889</v>
      </c>
      <c r="Y10" s="1036" t="s">
        <v>889</v>
      </c>
      <c r="Z10" s="1036" t="s">
        <v>889</v>
      </c>
      <c r="AA10" s="1036" t="s">
        <v>889</v>
      </c>
      <c r="AB10" s="1036" t="s">
        <v>889</v>
      </c>
      <c r="AC10" s="1036" t="s">
        <v>889</v>
      </c>
      <c r="AD10" s="1036" t="s">
        <v>889</v>
      </c>
      <c r="AE10" s="1036" t="s">
        <v>889</v>
      </c>
      <c r="AF10" s="1036" t="s">
        <v>889</v>
      </c>
      <c r="AG10" s="1036" t="s">
        <v>889</v>
      </c>
      <c r="AH10" s="1036" t="s">
        <v>889</v>
      </c>
      <c r="AI10" s="1036" t="s">
        <v>889</v>
      </c>
      <c r="AJ10" s="1036" t="s">
        <v>889</v>
      </c>
      <c r="AK10" s="1036" t="s">
        <v>889</v>
      </c>
    </row>
    <row r="11" spans="1:37" ht="45" x14ac:dyDescent="0.25">
      <c r="A11" s="1036"/>
      <c r="B11" s="630" t="s">
        <v>829</v>
      </c>
      <c r="C11" s="631" t="s">
        <v>830</v>
      </c>
      <c r="D11" s="635">
        <f t="shared" ref="D11:D14" si="0">E11/1.2</f>
        <v>0.62297474166666666</v>
      </c>
      <c r="E11" s="1343">
        <v>0.74756968999999995</v>
      </c>
      <c r="F11" s="1036" t="s">
        <v>889</v>
      </c>
      <c r="G11" s="1036" t="s">
        <v>889</v>
      </c>
      <c r="H11" s="1036" t="s">
        <v>1177</v>
      </c>
      <c r="I11" s="1036" t="s">
        <v>889</v>
      </c>
      <c r="J11" s="1036" t="s">
        <v>889</v>
      </c>
      <c r="K11" s="1036" t="s">
        <v>889</v>
      </c>
      <c r="L11" s="1036" t="s">
        <v>889</v>
      </c>
      <c r="M11" s="1036" t="s">
        <v>889</v>
      </c>
      <c r="N11" s="1036" t="s">
        <v>889</v>
      </c>
      <c r="O11" s="1036" t="s">
        <v>889</v>
      </c>
      <c r="P11" s="1036" t="s">
        <v>889</v>
      </c>
      <c r="Q11" s="1036" t="s">
        <v>889</v>
      </c>
      <c r="R11" s="1036" t="s">
        <v>889</v>
      </c>
      <c r="S11" s="1036" t="s">
        <v>889</v>
      </c>
      <c r="T11" s="1036" t="s">
        <v>889</v>
      </c>
      <c r="U11" s="1036" t="s">
        <v>889</v>
      </c>
      <c r="V11" s="1036" t="s">
        <v>889</v>
      </c>
      <c r="W11" s="1036" t="s">
        <v>889</v>
      </c>
      <c r="X11" s="1036" t="s">
        <v>889</v>
      </c>
      <c r="Y11" s="1036" t="s">
        <v>889</v>
      </c>
      <c r="Z11" s="1036" t="s">
        <v>889</v>
      </c>
      <c r="AA11" s="1036" t="s">
        <v>889</v>
      </c>
      <c r="AB11" s="1036" t="s">
        <v>889</v>
      </c>
      <c r="AC11" s="1036" t="s">
        <v>889</v>
      </c>
      <c r="AD11" s="1036" t="s">
        <v>889</v>
      </c>
      <c r="AE11" s="1036" t="s">
        <v>889</v>
      </c>
      <c r="AF11" s="1036" t="s">
        <v>889</v>
      </c>
      <c r="AG11" s="1036" t="s">
        <v>889</v>
      </c>
      <c r="AH11" s="1036" t="s">
        <v>889</v>
      </c>
      <c r="AI11" s="1036" t="s">
        <v>889</v>
      </c>
      <c r="AJ11" s="1036" t="s">
        <v>889</v>
      </c>
      <c r="AK11" s="1036" t="s">
        <v>889</v>
      </c>
    </row>
    <row r="12" spans="1:37" ht="31.5" x14ac:dyDescent="0.25">
      <c r="A12" s="1036"/>
      <c r="B12" s="636" t="s">
        <v>636</v>
      </c>
      <c r="C12" s="1038" t="s">
        <v>1123</v>
      </c>
      <c r="D12" s="1039"/>
      <c r="E12" s="1342"/>
      <c r="F12" s="1039"/>
      <c r="G12" s="1039"/>
      <c r="H12" s="1039"/>
      <c r="I12" s="1039"/>
      <c r="J12" s="1039"/>
      <c r="K12" s="1039"/>
      <c r="L12" s="1039"/>
      <c r="M12" s="1039"/>
      <c r="N12" s="1039"/>
      <c r="O12" s="1039"/>
      <c r="P12" s="1039"/>
      <c r="Q12" s="1039"/>
      <c r="R12" s="1039"/>
      <c r="S12" s="1039"/>
      <c r="T12" s="1039"/>
      <c r="U12" s="1039"/>
      <c r="V12" s="1039"/>
      <c r="W12" s="1039"/>
      <c r="X12" s="1039"/>
      <c r="Y12" s="1039"/>
      <c r="Z12" s="1039"/>
      <c r="AA12" s="1039"/>
      <c r="AB12" s="1039"/>
      <c r="AC12" s="1039"/>
      <c r="AD12" s="1039"/>
      <c r="AE12" s="1039"/>
      <c r="AF12" s="1039"/>
      <c r="AG12" s="1039"/>
      <c r="AH12" s="1039"/>
      <c r="AI12" s="1039"/>
      <c r="AJ12" s="1039"/>
      <c r="AK12" s="1040"/>
    </row>
    <row r="13" spans="1:37" ht="120" x14ac:dyDescent="0.25">
      <c r="A13" s="627" t="s">
        <v>635</v>
      </c>
      <c r="B13" s="631" t="s">
        <v>837</v>
      </c>
      <c r="C13" s="631" t="s">
        <v>798</v>
      </c>
      <c r="D13" s="1024">
        <f t="shared" si="0"/>
        <v>0.47846794166666673</v>
      </c>
      <c r="E13" s="1343">
        <v>0.57416153000000003</v>
      </c>
      <c r="F13" s="1036" t="s">
        <v>889</v>
      </c>
      <c r="G13" s="1036" t="s">
        <v>889</v>
      </c>
      <c r="H13" s="1036" t="s">
        <v>1177</v>
      </c>
      <c r="I13" s="1036" t="s">
        <v>889</v>
      </c>
      <c r="J13" s="1036" t="s">
        <v>889</v>
      </c>
      <c r="K13" s="1036" t="s">
        <v>889</v>
      </c>
      <c r="L13" s="1036" t="s">
        <v>889</v>
      </c>
      <c r="M13" s="1036" t="s">
        <v>889</v>
      </c>
      <c r="N13" s="1036" t="s">
        <v>889</v>
      </c>
      <c r="O13" s="1036" t="s">
        <v>889</v>
      </c>
      <c r="P13" s="1036" t="s">
        <v>889</v>
      </c>
      <c r="Q13" s="1036" t="s">
        <v>889</v>
      </c>
      <c r="R13" s="1036" t="s">
        <v>889</v>
      </c>
      <c r="S13" s="1036" t="s">
        <v>889</v>
      </c>
      <c r="T13" s="1036" t="s">
        <v>889</v>
      </c>
      <c r="U13" s="1036" t="s">
        <v>889</v>
      </c>
      <c r="V13" s="1036" t="s">
        <v>889</v>
      </c>
      <c r="W13" s="1036" t="s">
        <v>889</v>
      </c>
      <c r="X13" s="1036" t="s">
        <v>889</v>
      </c>
      <c r="Y13" s="1036" t="s">
        <v>889</v>
      </c>
      <c r="Z13" s="1036" t="s">
        <v>889</v>
      </c>
      <c r="AA13" s="1036" t="s">
        <v>889</v>
      </c>
      <c r="AB13" s="1036" t="s">
        <v>889</v>
      </c>
      <c r="AC13" s="1036" t="s">
        <v>889</v>
      </c>
      <c r="AD13" s="1036" t="s">
        <v>889</v>
      </c>
      <c r="AE13" s="1036" t="s">
        <v>889</v>
      </c>
      <c r="AF13" s="1036" t="s">
        <v>889</v>
      </c>
      <c r="AG13" s="1036" t="s">
        <v>889</v>
      </c>
      <c r="AH13" s="1036" t="s">
        <v>889</v>
      </c>
      <c r="AI13" s="1036" t="s">
        <v>889</v>
      </c>
      <c r="AJ13" s="1036" t="s">
        <v>889</v>
      </c>
      <c r="AK13" s="1036" t="s">
        <v>889</v>
      </c>
    </row>
    <row r="14" spans="1:37" ht="45" customHeight="1" x14ac:dyDescent="0.25">
      <c r="A14" s="627" t="s">
        <v>635</v>
      </c>
      <c r="B14" s="631" t="s">
        <v>838</v>
      </c>
      <c r="C14" s="631" t="s">
        <v>839</v>
      </c>
      <c r="D14" s="1024">
        <f t="shared" si="0"/>
        <v>0.66654215000000006</v>
      </c>
      <c r="E14" s="1343">
        <v>0.79985057999999998</v>
      </c>
      <c r="F14" s="1036" t="s">
        <v>889</v>
      </c>
      <c r="G14" s="1036" t="s">
        <v>889</v>
      </c>
      <c r="H14" s="1036" t="s">
        <v>1177</v>
      </c>
      <c r="I14" s="1036" t="s">
        <v>889</v>
      </c>
      <c r="J14" s="1036" t="s">
        <v>889</v>
      </c>
      <c r="K14" s="1036" t="s">
        <v>889</v>
      </c>
      <c r="L14" s="1036" t="s">
        <v>889</v>
      </c>
      <c r="M14" s="1036" t="s">
        <v>889</v>
      </c>
      <c r="N14" s="1036" t="s">
        <v>889</v>
      </c>
      <c r="O14" s="1036" t="s">
        <v>889</v>
      </c>
      <c r="P14" s="1036" t="s">
        <v>889</v>
      </c>
      <c r="Q14" s="1036" t="s">
        <v>889</v>
      </c>
      <c r="R14" s="1036" t="s">
        <v>889</v>
      </c>
      <c r="S14" s="1036" t="s">
        <v>889</v>
      </c>
      <c r="T14" s="1036" t="s">
        <v>889</v>
      </c>
      <c r="U14" s="1036" t="s">
        <v>889</v>
      </c>
      <c r="V14" s="1036" t="s">
        <v>889</v>
      </c>
      <c r="W14" s="1036" t="s">
        <v>889</v>
      </c>
      <c r="X14" s="1036" t="s">
        <v>889</v>
      </c>
      <c r="Y14" s="1036" t="s">
        <v>889</v>
      </c>
      <c r="Z14" s="1036" t="s">
        <v>889</v>
      </c>
      <c r="AA14" s="1036" t="s">
        <v>889</v>
      </c>
      <c r="AB14" s="1036" t="s">
        <v>889</v>
      </c>
      <c r="AC14" s="1036" t="s">
        <v>889</v>
      </c>
      <c r="AD14" s="1036" t="s">
        <v>889</v>
      </c>
      <c r="AE14" s="1036" t="s">
        <v>889</v>
      </c>
      <c r="AF14" s="1036" t="s">
        <v>889</v>
      </c>
      <c r="AG14" s="1036" t="s">
        <v>889</v>
      </c>
      <c r="AH14" s="1036" t="s">
        <v>889</v>
      </c>
      <c r="AI14" s="1036" t="s">
        <v>889</v>
      </c>
      <c r="AJ14" s="1036" t="s">
        <v>889</v>
      </c>
      <c r="AK14" s="1036" t="s">
        <v>889</v>
      </c>
    </row>
    <row r="15" spans="1:37" ht="31.5" x14ac:dyDescent="0.25">
      <c r="A15" s="628" t="s">
        <v>183</v>
      </c>
      <c r="B15" s="1026" t="s">
        <v>730</v>
      </c>
      <c r="C15" s="1038" t="s">
        <v>1123</v>
      </c>
      <c r="D15" s="1039"/>
      <c r="E15" s="1039"/>
      <c r="F15" s="1039"/>
      <c r="G15" s="1039"/>
      <c r="H15" s="1039"/>
      <c r="I15" s="1039"/>
      <c r="J15" s="1039"/>
      <c r="K15" s="1039"/>
      <c r="L15" s="1039"/>
      <c r="M15" s="1039"/>
      <c r="N15" s="1039"/>
      <c r="O15" s="1039"/>
      <c r="P15" s="1039"/>
      <c r="Q15" s="1039"/>
      <c r="R15" s="1039"/>
      <c r="S15" s="1039"/>
      <c r="T15" s="1039"/>
      <c r="U15" s="1039"/>
      <c r="V15" s="1039"/>
      <c r="W15" s="1039"/>
      <c r="X15" s="1039"/>
      <c r="Y15" s="1039"/>
      <c r="Z15" s="1039"/>
      <c r="AA15" s="1039"/>
      <c r="AB15" s="1039"/>
      <c r="AC15" s="1039"/>
      <c r="AD15" s="1039"/>
      <c r="AE15" s="1039"/>
      <c r="AF15" s="1039"/>
      <c r="AG15" s="1039"/>
      <c r="AH15" s="1039"/>
      <c r="AI15" s="1039"/>
      <c r="AJ15" s="1039"/>
      <c r="AK15" s="1040"/>
    </row>
    <row r="16" spans="1:37" s="1031" customFormat="1" ht="47.25" x14ac:dyDescent="0.25">
      <c r="A16" s="1027" t="s">
        <v>183</v>
      </c>
      <c r="B16" s="1035" t="s">
        <v>1181</v>
      </c>
      <c r="C16" s="1028" t="s">
        <v>1178</v>
      </c>
      <c r="D16" s="1029">
        <f t="shared" ref="D16:E16" si="1">SUM(D17:D18)</f>
        <v>19.198156066666666</v>
      </c>
      <c r="E16" s="1029">
        <f t="shared" si="1"/>
        <v>23.03778728</v>
      </c>
      <c r="F16" s="1030" t="s">
        <v>889</v>
      </c>
      <c r="G16" s="1030" t="s">
        <v>889</v>
      </c>
      <c r="H16" s="1030" t="s">
        <v>1177</v>
      </c>
      <c r="I16" s="1030" t="s">
        <v>889</v>
      </c>
      <c r="J16" s="1030" t="s">
        <v>889</v>
      </c>
      <c r="K16" s="1030" t="s">
        <v>889</v>
      </c>
      <c r="L16" s="1030" t="s">
        <v>889</v>
      </c>
      <c r="M16" s="1030" t="s">
        <v>889</v>
      </c>
      <c r="N16" s="1030" t="s">
        <v>889</v>
      </c>
      <c r="O16" s="1030" t="s">
        <v>889</v>
      </c>
      <c r="P16" s="1030" t="s">
        <v>889</v>
      </c>
      <c r="Q16" s="1030" t="s">
        <v>889</v>
      </c>
      <c r="R16" s="1030" t="s">
        <v>889</v>
      </c>
      <c r="S16" s="1030" t="s">
        <v>889</v>
      </c>
      <c r="T16" s="1030" t="s">
        <v>889</v>
      </c>
      <c r="U16" s="1030" t="s">
        <v>889</v>
      </c>
      <c r="V16" s="1030" t="s">
        <v>889</v>
      </c>
      <c r="W16" s="1030" t="s">
        <v>889</v>
      </c>
      <c r="X16" s="1030" t="s">
        <v>889</v>
      </c>
      <c r="Y16" s="1030" t="s">
        <v>889</v>
      </c>
      <c r="Z16" s="1030" t="s">
        <v>889</v>
      </c>
      <c r="AA16" s="1030" t="s">
        <v>889</v>
      </c>
      <c r="AB16" s="1030" t="s">
        <v>889</v>
      </c>
      <c r="AC16" s="1030" t="s">
        <v>889</v>
      </c>
      <c r="AD16" s="1030" t="s">
        <v>889</v>
      </c>
      <c r="AE16" s="1030" t="s">
        <v>889</v>
      </c>
      <c r="AF16" s="1030" t="s">
        <v>889</v>
      </c>
      <c r="AG16" s="1030" t="s">
        <v>889</v>
      </c>
      <c r="AH16" s="1030" t="s">
        <v>889</v>
      </c>
      <c r="AI16" s="1030" t="s">
        <v>889</v>
      </c>
      <c r="AJ16" s="1030" t="s">
        <v>889</v>
      </c>
      <c r="AK16" s="1030" t="s">
        <v>889</v>
      </c>
    </row>
    <row r="17" spans="1:37" ht="63" x14ac:dyDescent="0.25">
      <c r="A17" s="628" t="s">
        <v>183</v>
      </c>
      <c r="B17" s="56" t="s">
        <v>1182</v>
      </c>
      <c r="C17" s="1033" t="s">
        <v>1179</v>
      </c>
      <c r="D17" s="1024">
        <f t="shared" ref="D17:D18" si="2">E17/1.2</f>
        <v>0.77059525000000006</v>
      </c>
      <c r="E17" s="1034">
        <v>0.92471429999999999</v>
      </c>
      <c r="F17" s="1036" t="s">
        <v>889</v>
      </c>
      <c r="G17" s="1036" t="s">
        <v>889</v>
      </c>
      <c r="H17" s="1036" t="s">
        <v>1177</v>
      </c>
      <c r="I17" s="1036" t="s">
        <v>889</v>
      </c>
      <c r="J17" s="1036" t="s">
        <v>889</v>
      </c>
      <c r="K17" s="1036" t="s">
        <v>889</v>
      </c>
      <c r="L17" s="1036" t="s">
        <v>889</v>
      </c>
      <c r="M17" s="1036" t="s">
        <v>889</v>
      </c>
      <c r="N17" s="1036" t="s">
        <v>889</v>
      </c>
      <c r="O17" s="1036" t="s">
        <v>889</v>
      </c>
      <c r="P17" s="1036" t="s">
        <v>889</v>
      </c>
      <c r="Q17" s="1036" t="s">
        <v>889</v>
      </c>
      <c r="R17" s="1036" t="s">
        <v>889</v>
      </c>
      <c r="S17" s="1036" t="s">
        <v>889</v>
      </c>
      <c r="T17" s="1036" t="s">
        <v>889</v>
      </c>
      <c r="U17" s="1036" t="s">
        <v>889</v>
      </c>
      <c r="V17" s="1036" t="s">
        <v>889</v>
      </c>
      <c r="W17" s="1036" t="s">
        <v>889</v>
      </c>
      <c r="X17" s="1036" t="s">
        <v>889</v>
      </c>
      <c r="Y17" s="1036" t="s">
        <v>889</v>
      </c>
      <c r="Z17" s="1036" t="s">
        <v>889</v>
      </c>
      <c r="AA17" s="1036" t="s">
        <v>889</v>
      </c>
      <c r="AB17" s="1036" t="s">
        <v>889</v>
      </c>
      <c r="AC17" s="1036" t="s">
        <v>889</v>
      </c>
      <c r="AD17" s="1036" t="s">
        <v>889</v>
      </c>
      <c r="AE17" s="1036" t="s">
        <v>889</v>
      </c>
      <c r="AF17" s="1036" t="s">
        <v>889</v>
      </c>
      <c r="AG17" s="1036" t="s">
        <v>889</v>
      </c>
      <c r="AH17" s="1036" t="s">
        <v>889</v>
      </c>
      <c r="AI17" s="1036" t="s">
        <v>889</v>
      </c>
      <c r="AJ17" s="1036" t="s">
        <v>889</v>
      </c>
      <c r="AK17" s="1036" t="s">
        <v>889</v>
      </c>
    </row>
    <row r="18" spans="1:37" ht="78.75" x14ac:dyDescent="0.25">
      <c r="A18" s="628" t="s">
        <v>183</v>
      </c>
      <c r="B18" s="56" t="s">
        <v>1183</v>
      </c>
      <c r="C18" s="1033" t="s">
        <v>1179</v>
      </c>
      <c r="D18" s="1024">
        <f t="shared" si="2"/>
        <v>18.427560816666666</v>
      </c>
      <c r="E18" s="1025">
        <v>22.113072979999998</v>
      </c>
      <c r="F18" s="1036" t="s">
        <v>889</v>
      </c>
      <c r="G18" s="1036" t="s">
        <v>889</v>
      </c>
      <c r="H18" s="1036" t="s">
        <v>1177</v>
      </c>
      <c r="I18" s="1036" t="s">
        <v>889</v>
      </c>
      <c r="J18" s="1036" t="s">
        <v>889</v>
      </c>
      <c r="K18" s="1036" t="s">
        <v>889</v>
      </c>
      <c r="L18" s="1036" t="s">
        <v>889</v>
      </c>
      <c r="M18" s="1036" t="s">
        <v>889</v>
      </c>
      <c r="N18" s="1036" t="s">
        <v>889</v>
      </c>
      <c r="O18" s="1036" t="s">
        <v>889</v>
      </c>
      <c r="P18" s="1036" t="s">
        <v>889</v>
      </c>
      <c r="Q18" s="1036" t="s">
        <v>889</v>
      </c>
      <c r="R18" s="1036" t="s">
        <v>889</v>
      </c>
      <c r="S18" s="1036" t="s">
        <v>889</v>
      </c>
      <c r="T18" s="1036" t="s">
        <v>889</v>
      </c>
      <c r="U18" s="1036" t="s">
        <v>889</v>
      </c>
      <c r="V18" s="1036" t="s">
        <v>889</v>
      </c>
      <c r="W18" s="1036" t="s">
        <v>889</v>
      </c>
      <c r="X18" s="1036" t="s">
        <v>889</v>
      </c>
      <c r="Y18" s="1036" t="s">
        <v>889</v>
      </c>
      <c r="Z18" s="1036" t="s">
        <v>889</v>
      </c>
      <c r="AA18" s="1036" t="s">
        <v>889</v>
      </c>
      <c r="AB18" s="1036" t="s">
        <v>889</v>
      </c>
      <c r="AC18" s="1036" t="s">
        <v>889</v>
      </c>
      <c r="AD18" s="1036" t="s">
        <v>889</v>
      </c>
      <c r="AE18" s="1036" t="s">
        <v>889</v>
      </c>
      <c r="AF18" s="1036" t="s">
        <v>889</v>
      </c>
      <c r="AG18" s="1036" t="s">
        <v>889</v>
      </c>
      <c r="AH18" s="1036" t="s">
        <v>889</v>
      </c>
      <c r="AI18" s="1036" t="s">
        <v>889</v>
      </c>
      <c r="AJ18" s="1036" t="s">
        <v>889</v>
      </c>
      <c r="AK18" s="1036" t="s">
        <v>889</v>
      </c>
    </row>
  </sheetData>
  <mergeCells count="35">
    <mergeCell ref="A1:AK1"/>
    <mergeCell ref="A3:AK3"/>
    <mergeCell ref="A5:A7"/>
    <mergeCell ref="B5:B7"/>
    <mergeCell ref="D5:E6"/>
    <mergeCell ref="F5:F7"/>
    <mergeCell ref="G5:G7"/>
    <mergeCell ref="H5:H7"/>
    <mergeCell ref="I5:R5"/>
    <mergeCell ref="S5:U5"/>
    <mergeCell ref="V5:AH5"/>
    <mergeCell ref="AI5:AJ5"/>
    <mergeCell ref="Y6:Z6"/>
    <mergeCell ref="AA6:AA7"/>
    <mergeCell ref="AB6:AB7"/>
    <mergeCell ref="AC6:AD6"/>
    <mergeCell ref="C5:C7"/>
    <mergeCell ref="R6:R7"/>
    <mergeCell ref="S6:S7"/>
    <mergeCell ref="T6:U6"/>
    <mergeCell ref="V6:V7"/>
    <mergeCell ref="P6:Q6"/>
    <mergeCell ref="W6:X6"/>
    <mergeCell ref="AJ6:AJ7"/>
    <mergeCell ref="AE6:AE7"/>
    <mergeCell ref="AF6:AF7"/>
    <mergeCell ref="AG6:AG7"/>
    <mergeCell ref="AH6:AH7"/>
    <mergeCell ref="AI6:AI7"/>
    <mergeCell ref="AK5:AK7"/>
    <mergeCell ref="I6:I7"/>
    <mergeCell ref="J6:J7"/>
    <mergeCell ref="K6:L6"/>
    <mergeCell ref="M6:M7"/>
    <mergeCell ref="N6:O6"/>
  </mergeCells>
  <hyperlinks>
    <hyperlink ref="K7" r:id="rId1" display="consultantplus://offline/ref=227D8D9B40F91F62C1CDD8DCD3D046EBA62E38A0286210A30B86E3A1B6A2D19ED7533EF87287A237FEB43B9DDAtCl2F"/>
    <hyperlink ref="V6" r:id="rId2" display="consultantplus://offline/ref=227D8D9B40F91F62C1CDD8DCD3D046EBA62A3CA12A6E10A30B86E3A1B6A2D19ED7533EF87287A237FEB43B9DDAtCl2F"/>
  </hyperlinks>
  <pageMargins left="0.7" right="0.7" top="0.75" bottom="0.75" header="0.3" footer="0.3"/>
  <pageSetup paperSize="9" orientation="portrait" verticalDpi="0" r:id="rId3"/>
  <drawing r:id="rId4"/>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1117" t="s">
        <v>327</v>
      </c>
      <c r="B5" s="1117"/>
      <c r="C5" s="1117"/>
      <c r="D5" s="1117"/>
      <c r="E5" s="1117"/>
      <c r="F5" s="1117"/>
      <c r="G5" s="1117"/>
      <c r="H5" s="1117"/>
      <c r="I5" s="1117"/>
      <c r="J5" s="1117"/>
      <c r="K5" s="1117"/>
      <c r="L5" s="1117"/>
      <c r="M5" s="1117"/>
      <c r="N5" s="1117"/>
      <c r="O5" s="1117"/>
      <c r="P5" s="216"/>
      <c r="Q5" s="216"/>
      <c r="R5" s="216"/>
      <c r="S5" s="216"/>
      <c r="T5" s="216"/>
      <c r="U5" s="216"/>
      <c r="V5" s="216"/>
      <c r="W5" s="216"/>
      <c r="X5" s="216"/>
      <c r="Y5" s="216"/>
      <c r="Z5" s="216"/>
      <c r="AA5" s="216"/>
      <c r="AB5" s="216"/>
    </row>
    <row r="6" spans="1:28" s="12" customFormat="1" ht="18.75" x14ac:dyDescent="0.3">
      <c r="A6" s="17"/>
      <c r="B6" s="17"/>
      <c r="L6" s="15"/>
    </row>
    <row r="7" spans="1:28" s="12" customFormat="1" ht="18.75" x14ac:dyDescent="0.2">
      <c r="A7" s="1121" t="s">
        <v>11</v>
      </c>
      <c r="B7" s="1121"/>
      <c r="C7" s="1121"/>
      <c r="D7" s="1121"/>
      <c r="E7" s="1121"/>
      <c r="F7" s="1121"/>
      <c r="G7" s="1121"/>
      <c r="H7" s="1121"/>
      <c r="I7" s="1121"/>
      <c r="J7" s="1121"/>
      <c r="K7" s="1121"/>
      <c r="L7" s="1121"/>
      <c r="M7" s="1121"/>
      <c r="N7" s="1121"/>
      <c r="O7" s="1121"/>
      <c r="P7" s="13"/>
      <c r="Q7" s="13"/>
      <c r="R7" s="13"/>
      <c r="S7" s="13"/>
      <c r="T7" s="13"/>
      <c r="U7" s="13"/>
      <c r="V7" s="13"/>
      <c r="W7" s="13"/>
      <c r="X7" s="13"/>
      <c r="Y7" s="13"/>
      <c r="Z7" s="13"/>
    </row>
    <row r="8" spans="1:28" s="12" customFormat="1" ht="18.75" x14ac:dyDescent="0.2">
      <c r="A8" s="1121"/>
      <c r="B8" s="1121"/>
      <c r="C8" s="1121"/>
      <c r="D8" s="1121"/>
      <c r="E8" s="1121"/>
      <c r="F8" s="1121"/>
      <c r="G8" s="1121"/>
      <c r="H8" s="1121"/>
      <c r="I8" s="1121"/>
      <c r="J8" s="1121"/>
      <c r="K8" s="1121"/>
      <c r="L8" s="1121"/>
      <c r="M8" s="1121"/>
      <c r="N8" s="1121"/>
      <c r="O8" s="1121"/>
      <c r="P8" s="13"/>
      <c r="Q8" s="13"/>
      <c r="R8" s="13"/>
      <c r="S8" s="13"/>
      <c r="T8" s="13"/>
      <c r="U8" s="13"/>
      <c r="V8" s="13"/>
      <c r="W8" s="13"/>
      <c r="X8" s="13"/>
      <c r="Y8" s="13"/>
      <c r="Z8" s="13"/>
    </row>
    <row r="9" spans="1:28" s="12" customFormat="1" ht="18.75" x14ac:dyDescent="0.2">
      <c r="A9" s="1214" t="s">
        <v>8</v>
      </c>
      <c r="B9" s="1214"/>
      <c r="C9" s="1214"/>
      <c r="D9" s="1214"/>
      <c r="E9" s="1214"/>
      <c r="F9" s="1214"/>
      <c r="G9" s="1214"/>
      <c r="H9" s="1214"/>
      <c r="I9" s="1214"/>
      <c r="J9" s="1214"/>
      <c r="K9" s="1214"/>
      <c r="L9" s="1214"/>
      <c r="M9" s="1214"/>
      <c r="N9" s="1214"/>
      <c r="O9" s="1214"/>
      <c r="P9" s="13"/>
      <c r="Q9" s="13"/>
      <c r="R9" s="13"/>
      <c r="S9" s="13"/>
      <c r="T9" s="13"/>
      <c r="U9" s="13"/>
      <c r="V9" s="13"/>
      <c r="W9" s="13"/>
      <c r="X9" s="13"/>
      <c r="Y9" s="13"/>
      <c r="Z9" s="13"/>
    </row>
    <row r="10" spans="1:28" s="12" customFormat="1" ht="18.75" x14ac:dyDescent="0.2">
      <c r="A10" s="1118" t="s">
        <v>10</v>
      </c>
      <c r="B10" s="1118"/>
      <c r="C10" s="1118"/>
      <c r="D10" s="1118"/>
      <c r="E10" s="1118"/>
      <c r="F10" s="1118"/>
      <c r="G10" s="1118"/>
      <c r="H10" s="1118"/>
      <c r="I10" s="1118"/>
      <c r="J10" s="1118"/>
      <c r="K10" s="1118"/>
      <c r="L10" s="1118"/>
      <c r="M10" s="1118"/>
      <c r="N10" s="1118"/>
      <c r="O10" s="1118"/>
      <c r="P10" s="13"/>
      <c r="Q10" s="13"/>
      <c r="R10" s="13"/>
      <c r="S10" s="13"/>
      <c r="T10" s="13"/>
      <c r="U10" s="13"/>
      <c r="V10" s="13"/>
      <c r="W10" s="13"/>
      <c r="X10" s="13"/>
      <c r="Y10" s="13"/>
      <c r="Z10" s="13"/>
    </row>
    <row r="11" spans="1:28" s="12" customFormat="1" ht="18.75" x14ac:dyDescent="0.2">
      <c r="A11" s="1121"/>
      <c r="B11" s="1121"/>
      <c r="C11" s="1121"/>
      <c r="D11" s="1121"/>
      <c r="E11" s="1121"/>
      <c r="F11" s="1121"/>
      <c r="G11" s="1121"/>
      <c r="H11" s="1121"/>
      <c r="I11" s="1121"/>
      <c r="J11" s="1121"/>
      <c r="K11" s="1121"/>
      <c r="L11" s="1121"/>
      <c r="M11" s="1121"/>
      <c r="N11" s="1121"/>
      <c r="O11" s="1121"/>
      <c r="P11" s="13"/>
      <c r="Q11" s="13"/>
      <c r="R11" s="13"/>
      <c r="S11" s="13"/>
      <c r="T11" s="13"/>
      <c r="U11" s="13"/>
      <c r="V11" s="13"/>
      <c r="W11" s="13"/>
      <c r="X11" s="13"/>
      <c r="Y11" s="13"/>
      <c r="Z11" s="13"/>
    </row>
    <row r="12" spans="1:28" s="12" customFormat="1" ht="18.75" x14ac:dyDescent="0.2">
      <c r="A12" s="1214" t="s">
        <v>8</v>
      </c>
      <c r="B12" s="1214"/>
      <c r="C12" s="1214"/>
      <c r="D12" s="1214"/>
      <c r="E12" s="1214"/>
      <c r="F12" s="1214"/>
      <c r="G12" s="1214"/>
      <c r="H12" s="1214"/>
      <c r="I12" s="1214"/>
      <c r="J12" s="1214"/>
      <c r="K12" s="1214"/>
      <c r="L12" s="1214"/>
      <c r="M12" s="1214"/>
      <c r="N12" s="1214"/>
      <c r="O12" s="1214"/>
      <c r="P12" s="13"/>
      <c r="Q12" s="13"/>
      <c r="R12" s="13"/>
      <c r="S12" s="13"/>
      <c r="T12" s="13"/>
      <c r="U12" s="13"/>
      <c r="V12" s="13"/>
      <c r="W12" s="13"/>
      <c r="X12" s="13"/>
      <c r="Y12" s="13"/>
      <c r="Z12" s="13"/>
    </row>
    <row r="13" spans="1:28" s="12" customFormat="1" ht="18.75" x14ac:dyDescent="0.2">
      <c r="A13" s="1118" t="s">
        <v>9</v>
      </c>
      <c r="B13" s="1118"/>
      <c r="C13" s="1118"/>
      <c r="D13" s="1118"/>
      <c r="E13" s="1118"/>
      <c r="F13" s="1118"/>
      <c r="G13" s="1118"/>
      <c r="H13" s="1118"/>
      <c r="I13" s="1118"/>
      <c r="J13" s="1118"/>
      <c r="K13" s="1118"/>
      <c r="L13" s="1118"/>
      <c r="M13" s="1118"/>
      <c r="N13" s="1118"/>
      <c r="O13" s="1118"/>
      <c r="P13" s="13"/>
      <c r="Q13" s="13"/>
      <c r="R13" s="13"/>
      <c r="S13" s="13"/>
      <c r="T13" s="13"/>
      <c r="U13" s="13"/>
      <c r="V13" s="13"/>
      <c r="W13" s="13"/>
      <c r="X13" s="13"/>
      <c r="Y13" s="13"/>
      <c r="Z13" s="13"/>
    </row>
    <row r="14" spans="1:28" s="9" customFormat="1" ht="15.75" customHeight="1" x14ac:dyDescent="0.2">
      <c r="A14" s="1130"/>
      <c r="B14" s="1130"/>
      <c r="C14" s="1130"/>
      <c r="D14" s="1130"/>
      <c r="E14" s="1130"/>
      <c r="F14" s="1130"/>
      <c r="G14" s="1130"/>
      <c r="H14" s="1130"/>
      <c r="I14" s="1130"/>
      <c r="J14" s="1130"/>
      <c r="K14" s="1130"/>
      <c r="L14" s="1130"/>
      <c r="M14" s="1130"/>
      <c r="N14" s="1130"/>
      <c r="O14" s="1130"/>
      <c r="P14" s="10"/>
      <c r="Q14" s="10"/>
      <c r="R14" s="10"/>
      <c r="S14" s="10"/>
      <c r="T14" s="10"/>
      <c r="U14" s="10"/>
      <c r="V14" s="10"/>
      <c r="W14" s="10"/>
      <c r="X14" s="10"/>
      <c r="Y14" s="10"/>
      <c r="Z14" s="10"/>
    </row>
    <row r="15" spans="1:28" s="3" customFormat="1" ht="12" x14ac:dyDescent="0.2">
      <c r="A15" s="1214" t="s">
        <v>8</v>
      </c>
      <c r="B15" s="1214"/>
      <c r="C15" s="1214"/>
      <c r="D15" s="1214"/>
      <c r="E15" s="1214"/>
      <c r="F15" s="1214"/>
      <c r="G15" s="1214"/>
      <c r="H15" s="1214"/>
      <c r="I15" s="1214"/>
      <c r="J15" s="1214"/>
      <c r="K15" s="1214"/>
      <c r="L15" s="1214"/>
      <c r="M15" s="1214"/>
      <c r="N15" s="1214"/>
      <c r="O15" s="1214"/>
      <c r="P15" s="8"/>
      <c r="Q15" s="8"/>
      <c r="R15" s="8"/>
      <c r="S15" s="8"/>
      <c r="T15" s="8"/>
      <c r="U15" s="8"/>
      <c r="V15" s="8"/>
      <c r="W15" s="8"/>
      <c r="X15" s="8"/>
      <c r="Y15" s="8"/>
      <c r="Z15" s="8"/>
    </row>
    <row r="16" spans="1:28" s="3" customFormat="1" ht="15" customHeight="1" x14ac:dyDescent="0.2">
      <c r="A16" s="1118" t="s">
        <v>7</v>
      </c>
      <c r="B16" s="1118"/>
      <c r="C16" s="1118"/>
      <c r="D16" s="1118"/>
      <c r="E16" s="1118"/>
      <c r="F16" s="1118"/>
      <c r="G16" s="1118"/>
      <c r="H16" s="1118"/>
      <c r="I16" s="1118"/>
      <c r="J16" s="1118"/>
      <c r="K16" s="1118"/>
      <c r="L16" s="1118"/>
      <c r="M16" s="1118"/>
      <c r="N16" s="1118"/>
      <c r="O16" s="1118"/>
      <c r="P16" s="6"/>
      <c r="Q16" s="6"/>
      <c r="R16" s="6"/>
      <c r="S16" s="6"/>
      <c r="T16" s="6"/>
      <c r="U16" s="6"/>
      <c r="V16" s="6"/>
      <c r="W16" s="6"/>
      <c r="X16" s="6"/>
      <c r="Y16" s="6"/>
      <c r="Z16" s="6"/>
    </row>
    <row r="17" spans="1:26" s="3" customFormat="1" ht="15" customHeight="1" x14ac:dyDescent="0.2">
      <c r="A17" s="1131"/>
      <c r="B17" s="1131"/>
      <c r="C17" s="1131"/>
      <c r="D17" s="1131"/>
      <c r="E17" s="1131"/>
      <c r="F17" s="1131"/>
      <c r="G17" s="1131"/>
      <c r="H17" s="1131"/>
      <c r="I17" s="1131"/>
      <c r="J17" s="1131"/>
      <c r="K17" s="1131"/>
      <c r="L17" s="1131"/>
      <c r="M17" s="1131"/>
      <c r="N17" s="1131"/>
      <c r="O17" s="1131"/>
      <c r="P17" s="4"/>
      <c r="Q17" s="4"/>
      <c r="R17" s="4"/>
      <c r="S17" s="4"/>
      <c r="T17" s="4"/>
      <c r="U17" s="4"/>
      <c r="V17" s="4"/>
      <c r="W17" s="4"/>
    </row>
    <row r="18" spans="1:26" s="3" customFormat="1" ht="91.5" customHeight="1" x14ac:dyDescent="0.2">
      <c r="A18" s="1213" t="s">
        <v>455</v>
      </c>
      <c r="B18" s="1213"/>
      <c r="C18" s="1213"/>
      <c r="D18" s="1213"/>
      <c r="E18" s="1213"/>
      <c r="F18" s="1213"/>
      <c r="G18" s="1213"/>
      <c r="H18" s="1213"/>
      <c r="I18" s="1213"/>
      <c r="J18" s="1213"/>
      <c r="K18" s="1213"/>
      <c r="L18" s="1213"/>
      <c r="M18" s="1213"/>
      <c r="N18" s="1213"/>
      <c r="O18" s="1213"/>
      <c r="P18" s="7"/>
      <c r="Q18" s="7"/>
      <c r="R18" s="7"/>
      <c r="S18" s="7"/>
      <c r="T18" s="7"/>
      <c r="U18" s="7"/>
      <c r="V18" s="7"/>
      <c r="W18" s="7"/>
      <c r="X18" s="7"/>
      <c r="Y18" s="7"/>
      <c r="Z18" s="7"/>
    </row>
    <row r="19" spans="1:26" s="3" customFormat="1" ht="78" customHeight="1" x14ac:dyDescent="0.2">
      <c r="A19" s="1125" t="s">
        <v>6</v>
      </c>
      <c r="B19" s="1125" t="s">
        <v>90</v>
      </c>
      <c r="C19" s="1125" t="s">
        <v>89</v>
      </c>
      <c r="D19" s="1125" t="s">
        <v>78</v>
      </c>
      <c r="E19" s="1215" t="s">
        <v>88</v>
      </c>
      <c r="F19" s="1216"/>
      <c r="G19" s="1216"/>
      <c r="H19" s="1216"/>
      <c r="I19" s="1217"/>
      <c r="J19" s="1125" t="s">
        <v>87</v>
      </c>
      <c r="K19" s="1125"/>
      <c r="L19" s="1125"/>
      <c r="M19" s="1125"/>
      <c r="N19" s="1125"/>
      <c r="O19" s="1125"/>
      <c r="P19" s="4"/>
      <c r="Q19" s="4"/>
      <c r="R19" s="4"/>
      <c r="S19" s="4"/>
      <c r="T19" s="4"/>
      <c r="U19" s="4"/>
      <c r="V19" s="4"/>
      <c r="W19" s="4"/>
    </row>
    <row r="20" spans="1:26" s="3" customFormat="1" ht="51" customHeight="1" x14ac:dyDescent="0.2">
      <c r="A20" s="1125"/>
      <c r="B20" s="1125"/>
      <c r="C20" s="1125"/>
      <c r="D20" s="1125"/>
      <c r="E20" s="47" t="s">
        <v>86</v>
      </c>
      <c r="F20" s="47" t="s">
        <v>85</v>
      </c>
      <c r="G20" s="47" t="s">
        <v>84</v>
      </c>
      <c r="H20" s="47" t="s">
        <v>83</v>
      </c>
      <c r="I20" s="47" t="s">
        <v>82</v>
      </c>
      <c r="J20" s="47" t="s">
        <v>81</v>
      </c>
      <c r="K20" s="47" t="s">
        <v>5</v>
      </c>
      <c r="L20" s="55" t="s">
        <v>4</v>
      </c>
      <c r="M20" s="54" t="s">
        <v>246</v>
      </c>
      <c r="N20" s="54" t="s">
        <v>80</v>
      </c>
      <c r="O20" s="54" t="s">
        <v>79</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30"/>
    <col min="4" max="4" width="18.5703125" style="130" customWidth="1"/>
    <col min="5" max="12" width="9.140625" style="130" hidden="1" customWidth="1"/>
    <col min="13" max="13" width="4.7109375" style="130" hidden="1" customWidth="1"/>
    <col min="14" max="17" width="9.140625" style="130" hidden="1" customWidth="1"/>
    <col min="18" max="18" width="4.7109375" style="130" hidden="1" customWidth="1"/>
    <col min="19" max="36" width="9.140625" style="130" hidden="1" customWidth="1"/>
    <col min="37" max="37" width="9.140625" style="130"/>
    <col min="38" max="38" width="7.7109375" style="130" customWidth="1"/>
    <col min="39" max="39" width="3.140625" style="130" customWidth="1"/>
    <col min="40" max="40" width="13.5703125" style="130" customWidth="1"/>
    <col min="41" max="41" width="16.5703125" style="130" customWidth="1"/>
    <col min="42" max="42" width="15.7109375" style="130" customWidth="1"/>
    <col min="43" max="43" width="9.5703125" style="130" customWidth="1"/>
    <col min="44" max="44" width="8.5703125" style="130" customWidth="1"/>
    <col min="45" max="16384" width="9.140625" style="130"/>
  </cols>
  <sheetData>
    <row r="1" spans="1:44" s="12" customFormat="1" ht="18.75" customHeight="1" x14ac:dyDescent="0.2">
      <c r="A1" s="18"/>
      <c r="I1" s="16"/>
      <c r="J1" s="16"/>
      <c r="K1" s="44" t="s">
        <v>71</v>
      </c>
      <c r="AR1" s="44"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323</v>
      </c>
    </row>
    <row r="4" spans="1:44" s="12" customFormat="1" ht="18.75" x14ac:dyDescent="0.3">
      <c r="A4" s="17"/>
      <c r="I4" s="16"/>
      <c r="J4" s="16"/>
      <c r="K4" s="15"/>
    </row>
    <row r="5" spans="1:44" s="12" customFormat="1" ht="18.75" customHeight="1" x14ac:dyDescent="0.2">
      <c r="A5" s="1117" t="s">
        <v>327</v>
      </c>
      <c r="B5" s="1117"/>
      <c r="C5" s="1117"/>
      <c r="D5" s="1117"/>
      <c r="E5" s="1117"/>
      <c r="F5" s="1117"/>
      <c r="G5" s="1117"/>
      <c r="H5" s="1117"/>
      <c r="I5" s="1117"/>
      <c r="J5" s="1117"/>
      <c r="K5" s="1117"/>
      <c r="L5" s="1117"/>
      <c r="M5" s="1117"/>
      <c r="N5" s="1117"/>
      <c r="O5" s="1117"/>
      <c r="P5" s="1117"/>
      <c r="Q5" s="1117"/>
      <c r="R5" s="1117"/>
      <c r="S5" s="1117"/>
      <c r="T5" s="1117"/>
      <c r="U5" s="1117"/>
      <c r="V5" s="1117"/>
      <c r="W5" s="1117"/>
      <c r="X5" s="1117"/>
      <c r="Y5" s="1117"/>
      <c r="Z5" s="1117"/>
      <c r="AA5" s="1117"/>
      <c r="AB5" s="1117"/>
      <c r="AC5" s="1117"/>
      <c r="AD5" s="1117"/>
      <c r="AE5" s="1117"/>
      <c r="AF5" s="1117"/>
      <c r="AG5" s="1117"/>
      <c r="AH5" s="1117"/>
      <c r="AI5" s="1117"/>
      <c r="AJ5" s="1117"/>
      <c r="AK5" s="1117"/>
      <c r="AL5" s="1117"/>
      <c r="AM5" s="1117"/>
      <c r="AN5" s="1117"/>
      <c r="AO5" s="1117"/>
      <c r="AP5" s="1117"/>
      <c r="AQ5" s="1117"/>
      <c r="AR5" s="1117"/>
    </row>
    <row r="6" spans="1:44" s="12" customFormat="1" ht="18.75" x14ac:dyDescent="0.3">
      <c r="A6" s="17"/>
      <c r="I6" s="16"/>
      <c r="J6" s="16"/>
      <c r="K6" s="15"/>
    </row>
    <row r="7" spans="1:44" s="12" customFormat="1" ht="18.75" x14ac:dyDescent="0.2">
      <c r="A7" s="1121" t="s">
        <v>11</v>
      </c>
      <c r="B7" s="1121"/>
      <c r="C7" s="1121"/>
      <c r="D7" s="1121"/>
      <c r="E7" s="1121"/>
      <c r="F7" s="1121"/>
      <c r="G7" s="1121"/>
      <c r="H7" s="1121"/>
      <c r="I7" s="1121"/>
      <c r="J7" s="1121"/>
      <c r="K7" s="1121"/>
      <c r="L7" s="1121"/>
      <c r="M7" s="1121"/>
      <c r="N7" s="1121"/>
      <c r="O7" s="1121"/>
      <c r="P7" s="1121"/>
      <c r="Q7" s="1121"/>
      <c r="R7" s="1121"/>
      <c r="S7" s="1121"/>
      <c r="T7" s="1121"/>
      <c r="U7" s="1121"/>
      <c r="V7" s="1121"/>
      <c r="W7" s="1121"/>
      <c r="X7" s="1121"/>
      <c r="Y7" s="1121"/>
      <c r="Z7" s="1121"/>
      <c r="AA7" s="1121"/>
      <c r="AB7" s="1121"/>
      <c r="AC7" s="1121"/>
      <c r="AD7" s="1121"/>
      <c r="AE7" s="1121"/>
      <c r="AF7" s="1121"/>
      <c r="AG7" s="1121"/>
      <c r="AH7" s="1121"/>
      <c r="AI7" s="1121"/>
      <c r="AJ7" s="1121"/>
      <c r="AK7" s="1121"/>
      <c r="AL7" s="1121"/>
      <c r="AM7" s="1121"/>
      <c r="AN7" s="1121"/>
      <c r="AO7" s="1121"/>
      <c r="AP7" s="1121"/>
      <c r="AQ7" s="1121"/>
      <c r="AR7" s="1121"/>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1214" t="s">
        <v>8</v>
      </c>
      <c r="B9" s="1214"/>
      <c r="C9" s="1214"/>
      <c r="D9" s="1214"/>
      <c r="E9" s="1214"/>
      <c r="F9" s="1214"/>
      <c r="G9" s="1214"/>
      <c r="H9" s="1214"/>
      <c r="I9" s="1214"/>
      <c r="J9" s="1214"/>
      <c r="K9" s="1214"/>
      <c r="L9" s="1214"/>
      <c r="M9" s="1214"/>
      <c r="N9" s="1214"/>
      <c r="O9" s="1214"/>
      <c r="P9" s="1214"/>
      <c r="Q9" s="1214"/>
      <c r="R9" s="1214"/>
      <c r="S9" s="1214"/>
      <c r="T9" s="1214"/>
      <c r="U9" s="1214"/>
      <c r="V9" s="1214"/>
      <c r="W9" s="1214"/>
      <c r="X9" s="1214"/>
      <c r="Y9" s="1214"/>
      <c r="Z9" s="1214"/>
      <c r="AA9" s="1214"/>
      <c r="AB9" s="1214"/>
      <c r="AC9" s="1214"/>
      <c r="AD9" s="1214"/>
      <c r="AE9" s="1214"/>
      <c r="AF9" s="1214"/>
      <c r="AG9" s="1214"/>
      <c r="AH9" s="1214"/>
      <c r="AI9" s="1214"/>
      <c r="AJ9" s="1214"/>
      <c r="AK9" s="1214"/>
      <c r="AL9" s="1214"/>
      <c r="AM9" s="1214"/>
      <c r="AN9" s="1214"/>
      <c r="AO9" s="1214"/>
      <c r="AP9" s="1214"/>
      <c r="AQ9" s="1214"/>
      <c r="AR9" s="1214"/>
    </row>
    <row r="10" spans="1:44" s="12" customFormat="1" ht="18.75" customHeight="1" x14ac:dyDescent="0.2">
      <c r="A10" s="1118" t="s">
        <v>10</v>
      </c>
      <c r="B10" s="1118"/>
      <c r="C10" s="1118"/>
      <c r="D10" s="1118"/>
      <c r="E10" s="1118"/>
      <c r="F10" s="1118"/>
      <c r="G10" s="1118"/>
      <c r="H10" s="1118"/>
      <c r="I10" s="1118"/>
      <c r="J10" s="1118"/>
      <c r="K10" s="1118"/>
      <c r="L10" s="1118"/>
      <c r="M10" s="1118"/>
      <c r="N10" s="1118"/>
      <c r="O10" s="1118"/>
      <c r="P10" s="1118"/>
      <c r="Q10" s="1118"/>
      <c r="R10" s="1118"/>
      <c r="S10" s="1118"/>
      <c r="T10" s="1118"/>
      <c r="U10" s="1118"/>
      <c r="V10" s="1118"/>
      <c r="W10" s="1118"/>
      <c r="X10" s="1118"/>
      <c r="Y10" s="1118"/>
      <c r="Z10" s="1118"/>
      <c r="AA10" s="1118"/>
      <c r="AB10" s="1118"/>
      <c r="AC10" s="1118"/>
      <c r="AD10" s="1118"/>
      <c r="AE10" s="1118"/>
      <c r="AF10" s="1118"/>
      <c r="AG10" s="1118"/>
      <c r="AH10" s="1118"/>
      <c r="AI10" s="1118"/>
      <c r="AJ10" s="1118"/>
      <c r="AK10" s="1118"/>
      <c r="AL10" s="1118"/>
      <c r="AM10" s="1118"/>
      <c r="AN10" s="1118"/>
      <c r="AO10" s="1118"/>
      <c r="AP10" s="1118"/>
      <c r="AQ10" s="1118"/>
      <c r="AR10" s="1118"/>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1214" t="s">
        <v>8</v>
      </c>
      <c r="B12" s="1214"/>
      <c r="C12" s="1214"/>
      <c r="D12" s="1214"/>
      <c r="E12" s="1214"/>
      <c r="F12" s="1214"/>
      <c r="G12" s="1214"/>
      <c r="H12" s="1214"/>
      <c r="I12" s="1214"/>
      <c r="J12" s="1214"/>
      <c r="K12" s="1214"/>
      <c r="L12" s="1214"/>
      <c r="M12" s="1214"/>
      <c r="N12" s="1214"/>
      <c r="O12" s="1214"/>
      <c r="P12" s="1214"/>
      <c r="Q12" s="1214"/>
      <c r="R12" s="1214"/>
      <c r="S12" s="1214"/>
      <c r="T12" s="1214"/>
      <c r="U12" s="1214"/>
      <c r="V12" s="1214"/>
      <c r="W12" s="1214"/>
      <c r="X12" s="1214"/>
      <c r="Y12" s="1214"/>
      <c r="Z12" s="1214"/>
      <c r="AA12" s="1214"/>
      <c r="AB12" s="1214"/>
      <c r="AC12" s="1214"/>
      <c r="AD12" s="1214"/>
      <c r="AE12" s="1214"/>
      <c r="AF12" s="1214"/>
      <c r="AG12" s="1214"/>
      <c r="AH12" s="1214"/>
      <c r="AI12" s="1214"/>
      <c r="AJ12" s="1214"/>
      <c r="AK12" s="1214"/>
      <c r="AL12" s="1214"/>
      <c r="AM12" s="1214"/>
      <c r="AN12" s="1214"/>
      <c r="AO12" s="1214"/>
      <c r="AP12" s="1214"/>
      <c r="AQ12" s="1214"/>
      <c r="AR12" s="1214"/>
    </row>
    <row r="13" spans="1:44" s="12" customFormat="1" ht="18.75" customHeight="1" x14ac:dyDescent="0.2">
      <c r="A13" s="1118" t="s">
        <v>9</v>
      </c>
      <c r="B13" s="1118"/>
      <c r="C13" s="1118"/>
      <c r="D13" s="1118"/>
      <c r="E13" s="1118"/>
      <c r="F13" s="1118"/>
      <c r="G13" s="1118"/>
      <c r="H13" s="1118"/>
      <c r="I13" s="1118"/>
      <c r="J13" s="1118"/>
      <c r="K13" s="1118"/>
      <c r="L13" s="1118"/>
      <c r="M13" s="1118"/>
      <c r="N13" s="1118"/>
      <c r="O13" s="1118"/>
      <c r="P13" s="1118"/>
      <c r="Q13" s="1118"/>
      <c r="R13" s="1118"/>
      <c r="S13" s="1118"/>
      <c r="T13" s="1118"/>
      <c r="U13" s="1118"/>
      <c r="V13" s="1118"/>
      <c r="W13" s="1118"/>
      <c r="X13" s="1118"/>
      <c r="Y13" s="1118"/>
      <c r="Z13" s="1118"/>
      <c r="AA13" s="1118"/>
      <c r="AB13" s="1118"/>
      <c r="AC13" s="1118"/>
      <c r="AD13" s="1118"/>
      <c r="AE13" s="1118"/>
      <c r="AF13" s="1118"/>
      <c r="AG13" s="1118"/>
      <c r="AH13" s="1118"/>
      <c r="AI13" s="1118"/>
      <c r="AJ13" s="1118"/>
      <c r="AK13" s="1118"/>
      <c r="AL13" s="1118"/>
      <c r="AM13" s="1118"/>
      <c r="AN13" s="1118"/>
      <c r="AO13" s="1118"/>
      <c r="AP13" s="1118"/>
      <c r="AQ13" s="1118"/>
      <c r="AR13" s="1118"/>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1214" t="s">
        <v>8</v>
      </c>
      <c r="B15" s="1214"/>
      <c r="C15" s="1214"/>
      <c r="D15" s="1214"/>
      <c r="E15" s="1214"/>
      <c r="F15" s="1214"/>
      <c r="G15" s="1214"/>
      <c r="H15" s="1214"/>
      <c r="I15" s="1214"/>
      <c r="J15" s="1214"/>
      <c r="K15" s="1214"/>
      <c r="L15" s="1214"/>
      <c r="M15" s="1214"/>
      <c r="N15" s="1214"/>
      <c r="O15" s="1214"/>
      <c r="P15" s="1214"/>
      <c r="Q15" s="1214"/>
      <c r="R15" s="1214"/>
      <c r="S15" s="1214"/>
      <c r="T15" s="1214"/>
      <c r="U15" s="1214"/>
      <c r="V15" s="1214"/>
      <c r="W15" s="1214"/>
      <c r="X15" s="1214"/>
      <c r="Y15" s="1214"/>
      <c r="Z15" s="1214"/>
      <c r="AA15" s="1214"/>
      <c r="AB15" s="1214"/>
      <c r="AC15" s="1214"/>
      <c r="AD15" s="1214"/>
      <c r="AE15" s="1214"/>
      <c r="AF15" s="1214"/>
      <c r="AG15" s="1214"/>
      <c r="AH15" s="1214"/>
      <c r="AI15" s="1214"/>
      <c r="AJ15" s="1214"/>
      <c r="AK15" s="1214"/>
      <c r="AL15" s="1214"/>
      <c r="AM15" s="1214"/>
      <c r="AN15" s="1214"/>
      <c r="AO15" s="1214"/>
      <c r="AP15" s="1214"/>
      <c r="AQ15" s="1214"/>
      <c r="AR15" s="1214"/>
    </row>
    <row r="16" spans="1:44" s="3" customFormat="1" ht="15" customHeight="1" x14ac:dyDescent="0.2">
      <c r="A16" s="1118" t="s">
        <v>7</v>
      </c>
      <c r="B16" s="1118"/>
      <c r="C16" s="1118"/>
      <c r="D16" s="1118"/>
      <c r="E16" s="1118"/>
      <c r="F16" s="1118"/>
      <c r="G16" s="1118"/>
      <c r="H16" s="1118"/>
      <c r="I16" s="1118"/>
      <c r="J16" s="1118"/>
      <c r="K16" s="1118"/>
      <c r="L16" s="1118"/>
      <c r="M16" s="1118"/>
      <c r="N16" s="1118"/>
      <c r="O16" s="1118"/>
      <c r="P16" s="1118"/>
      <c r="Q16" s="1118"/>
      <c r="R16" s="1118"/>
      <c r="S16" s="1118"/>
      <c r="T16" s="1118"/>
      <c r="U16" s="1118"/>
      <c r="V16" s="1118"/>
      <c r="W16" s="1118"/>
      <c r="X16" s="1118"/>
      <c r="Y16" s="1118"/>
      <c r="Z16" s="1118"/>
      <c r="AA16" s="1118"/>
      <c r="AB16" s="1118"/>
      <c r="AC16" s="1118"/>
      <c r="AD16" s="1118"/>
      <c r="AE16" s="1118"/>
      <c r="AF16" s="1118"/>
      <c r="AG16" s="1118"/>
      <c r="AH16" s="1118"/>
      <c r="AI16" s="1118"/>
      <c r="AJ16" s="1118"/>
      <c r="AK16" s="1118"/>
      <c r="AL16" s="1118"/>
      <c r="AM16" s="1118"/>
      <c r="AN16" s="1118"/>
      <c r="AO16" s="1118"/>
      <c r="AP16" s="1118"/>
      <c r="AQ16" s="1118"/>
      <c r="AR16" s="1118"/>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120" t="s">
        <v>456</v>
      </c>
      <c r="B18" s="1120"/>
      <c r="C18" s="1120"/>
      <c r="D18" s="1120"/>
      <c r="E18" s="1120"/>
      <c r="F18" s="1120"/>
      <c r="G18" s="1120"/>
      <c r="H18" s="1120"/>
      <c r="I18" s="1120"/>
      <c r="J18" s="1120"/>
      <c r="K18" s="1120"/>
      <c r="L18" s="1120"/>
      <c r="M18" s="1120"/>
      <c r="N18" s="1120"/>
      <c r="O18" s="1120"/>
      <c r="P18" s="1120"/>
      <c r="Q18" s="1120"/>
      <c r="R18" s="1120"/>
      <c r="S18" s="1120"/>
      <c r="T18" s="1120"/>
      <c r="U18" s="1120"/>
      <c r="V18" s="1120"/>
      <c r="W18" s="1120"/>
      <c r="X18" s="1120"/>
      <c r="Y18" s="1120"/>
      <c r="Z18" s="1120"/>
      <c r="AA18" s="1120"/>
      <c r="AB18" s="1120"/>
      <c r="AC18" s="1120"/>
      <c r="AD18" s="1120"/>
      <c r="AE18" s="1120"/>
      <c r="AF18" s="1120"/>
      <c r="AG18" s="1120"/>
      <c r="AH18" s="1120"/>
      <c r="AI18" s="1120"/>
      <c r="AJ18" s="1120"/>
      <c r="AK18" s="1120"/>
      <c r="AL18" s="1120"/>
      <c r="AM18" s="1120"/>
      <c r="AN18" s="1120"/>
      <c r="AO18" s="1120"/>
      <c r="AP18" s="1120"/>
      <c r="AQ18" s="1120"/>
      <c r="AR18" s="1120"/>
    </row>
    <row r="19" spans="1:45" ht="18.75" x14ac:dyDescent="0.25">
      <c r="AO19" s="161"/>
      <c r="AP19" s="161"/>
      <c r="AQ19" s="161"/>
      <c r="AR19" s="44"/>
    </row>
    <row r="20" spans="1:45" ht="18.75" x14ac:dyDescent="0.3">
      <c r="AO20" s="161"/>
      <c r="AP20" s="161"/>
      <c r="AQ20" s="161"/>
      <c r="AR20" s="15"/>
    </row>
    <row r="21" spans="1:45" ht="20.25" customHeight="1" x14ac:dyDescent="0.3">
      <c r="AO21" s="161"/>
      <c r="AP21" s="161"/>
      <c r="AQ21" s="161"/>
      <c r="AR21" s="15"/>
    </row>
    <row r="22" spans="1:45" s="3" customFormat="1" ht="15" customHeight="1" x14ac:dyDescent="0.2">
      <c r="A22" s="1118"/>
      <c r="B22" s="1118"/>
      <c r="C22" s="1118"/>
      <c r="D22" s="1118"/>
      <c r="E22" s="1118"/>
      <c r="F22" s="1118"/>
      <c r="G22" s="1118"/>
      <c r="H22" s="1118"/>
      <c r="I22" s="1118"/>
      <c r="J22" s="1118"/>
      <c r="K22" s="1118"/>
      <c r="L22" s="1118"/>
      <c r="M22" s="1118"/>
      <c r="N22" s="1118"/>
      <c r="O22" s="1118"/>
      <c r="P22" s="1118"/>
      <c r="Q22" s="1118"/>
      <c r="R22" s="1118"/>
      <c r="S22" s="1118"/>
      <c r="T22" s="1118"/>
      <c r="U22" s="1118"/>
      <c r="V22" s="1118"/>
      <c r="W22" s="1118"/>
      <c r="X22" s="1118"/>
      <c r="Y22" s="1118"/>
      <c r="Z22" s="1118"/>
      <c r="AA22" s="1118"/>
      <c r="AB22" s="1118"/>
      <c r="AC22" s="1118"/>
      <c r="AD22" s="1118"/>
      <c r="AE22" s="1118"/>
      <c r="AF22" s="1118"/>
      <c r="AG22" s="1118"/>
      <c r="AH22" s="1118"/>
      <c r="AI22" s="1118"/>
      <c r="AJ22" s="1118"/>
      <c r="AK22" s="1118"/>
      <c r="AL22" s="1118"/>
      <c r="AM22" s="1118"/>
      <c r="AN22" s="1118"/>
      <c r="AO22" s="1118"/>
      <c r="AP22" s="1118"/>
      <c r="AQ22" s="1118"/>
      <c r="AR22" s="1118"/>
    </row>
    <row r="23" spans="1:45" ht="15.75" x14ac:dyDescent="0.25">
      <c r="A23" s="160"/>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0"/>
    </row>
    <row r="24" spans="1:45" ht="14.25" customHeight="1" thickBot="1" x14ac:dyDescent="0.3">
      <c r="A24" s="1283" t="s">
        <v>322</v>
      </c>
      <c r="B24" s="1283"/>
      <c r="C24" s="1283"/>
      <c r="D24" s="1283"/>
      <c r="E24" s="1283"/>
      <c r="F24" s="1283"/>
      <c r="G24" s="1283"/>
      <c r="H24" s="1283"/>
      <c r="I24" s="1283"/>
      <c r="J24" s="1283"/>
      <c r="K24" s="1283"/>
      <c r="L24" s="1283"/>
      <c r="M24" s="1283"/>
      <c r="N24" s="1283"/>
      <c r="O24" s="1283"/>
      <c r="P24" s="1283"/>
      <c r="Q24" s="1283"/>
      <c r="R24" s="1283"/>
      <c r="S24" s="1283"/>
      <c r="T24" s="1283"/>
      <c r="U24" s="1283"/>
      <c r="V24" s="1283"/>
      <c r="W24" s="1283"/>
      <c r="X24" s="1283"/>
      <c r="Y24" s="1283"/>
      <c r="Z24" s="1283"/>
      <c r="AA24" s="1283"/>
      <c r="AB24" s="1283"/>
      <c r="AC24" s="1283"/>
      <c r="AD24" s="1283"/>
      <c r="AE24" s="1283"/>
      <c r="AF24" s="1283"/>
      <c r="AG24" s="1283"/>
      <c r="AH24" s="1283"/>
      <c r="AI24" s="1283"/>
      <c r="AJ24" s="1283"/>
      <c r="AK24" s="1283" t="s">
        <v>1</v>
      </c>
      <c r="AL24" s="1283"/>
      <c r="AM24" s="131"/>
      <c r="AN24" s="131"/>
      <c r="AO24" s="159"/>
      <c r="AP24" s="159"/>
      <c r="AQ24" s="159"/>
      <c r="AR24" s="159"/>
      <c r="AS24" s="137"/>
    </row>
    <row r="25" spans="1:45" ht="12.75" customHeight="1" x14ac:dyDescent="0.25">
      <c r="A25" s="1263" t="s">
        <v>321</v>
      </c>
      <c r="B25" s="1264"/>
      <c r="C25" s="1264"/>
      <c r="D25" s="1264"/>
      <c r="E25" s="1264"/>
      <c r="F25" s="1264"/>
      <c r="G25" s="1264"/>
      <c r="H25" s="1264"/>
      <c r="I25" s="1264"/>
      <c r="J25" s="1264"/>
      <c r="K25" s="1264"/>
      <c r="L25" s="1264"/>
      <c r="M25" s="1264"/>
      <c r="N25" s="1264"/>
      <c r="O25" s="1264"/>
      <c r="P25" s="1264"/>
      <c r="Q25" s="1264"/>
      <c r="R25" s="1264"/>
      <c r="S25" s="1264"/>
      <c r="T25" s="1264"/>
      <c r="U25" s="1264"/>
      <c r="V25" s="1264"/>
      <c r="W25" s="1264"/>
      <c r="X25" s="1264"/>
      <c r="Y25" s="1264"/>
      <c r="Z25" s="1264"/>
      <c r="AA25" s="1264"/>
      <c r="AB25" s="1264"/>
      <c r="AC25" s="1264"/>
      <c r="AD25" s="1264"/>
      <c r="AE25" s="1264"/>
      <c r="AF25" s="1264"/>
      <c r="AG25" s="1264"/>
      <c r="AH25" s="1264"/>
      <c r="AI25" s="1264"/>
      <c r="AJ25" s="1264"/>
      <c r="AK25" s="1262"/>
      <c r="AL25" s="1262"/>
      <c r="AM25" s="132"/>
      <c r="AN25" s="1284" t="s">
        <v>320</v>
      </c>
      <c r="AO25" s="1284"/>
      <c r="AP25" s="1284"/>
      <c r="AQ25" s="1282"/>
      <c r="AR25" s="1282"/>
      <c r="AS25" s="137"/>
    </row>
    <row r="26" spans="1:45" ht="17.25" customHeight="1" x14ac:dyDescent="0.25">
      <c r="A26" s="1229" t="s">
        <v>319</v>
      </c>
      <c r="B26" s="1230"/>
      <c r="C26" s="1230"/>
      <c r="D26" s="1230"/>
      <c r="E26" s="1230"/>
      <c r="F26" s="1230"/>
      <c r="G26" s="1230"/>
      <c r="H26" s="1230"/>
      <c r="I26" s="1230"/>
      <c r="J26" s="1230"/>
      <c r="K26" s="1230"/>
      <c r="L26" s="1230"/>
      <c r="M26" s="1230"/>
      <c r="N26" s="1230"/>
      <c r="O26" s="1230"/>
      <c r="P26" s="1230"/>
      <c r="Q26" s="1230"/>
      <c r="R26" s="1230"/>
      <c r="S26" s="1230"/>
      <c r="T26" s="1230"/>
      <c r="U26" s="1230"/>
      <c r="V26" s="1230"/>
      <c r="W26" s="1230"/>
      <c r="X26" s="1230"/>
      <c r="Y26" s="1230"/>
      <c r="Z26" s="1230"/>
      <c r="AA26" s="1230"/>
      <c r="AB26" s="1230"/>
      <c r="AC26" s="1230"/>
      <c r="AD26" s="1230"/>
      <c r="AE26" s="1230"/>
      <c r="AF26" s="1230"/>
      <c r="AG26" s="1230"/>
      <c r="AH26" s="1230"/>
      <c r="AI26" s="1230"/>
      <c r="AJ26" s="1230"/>
      <c r="AK26" s="1231"/>
      <c r="AL26" s="1231"/>
      <c r="AM26" s="132"/>
      <c r="AN26" s="1273" t="s">
        <v>318</v>
      </c>
      <c r="AO26" s="1274"/>
      <c r="AP26" s="1275"/>
      <c r="AQ26" s="1265"/>
      <c r="AR26" s="1266"/>
      <c r="AS26" s="137"/>
    </row>
    <row r="27" spans="1:45" ht="17.25" customHeight="1" x14ac:dyDescent="0.25">
      <c r="A27" s="1229" t="s">
        <v>317</v>
      </c>
      <c r="B27" s="1230"/>
      <c r="C27" s="1230"/>
      <c r="D27" s="1230"/>
      <c r="E27" s="1230"/>
      <c r="F27" s="1230"/>
      <c r="G27" s="1230"/>
      <c r="H27" s="1230"/>
      <c r="I27" s="1230"/>
      <c r="J27" s="1230"/>
      <c r="K27" s="1230"/>
      <c r="L27" s="1230"/>
      <c r="M27" s="1230"/>
      <c r="N27" s="1230"/>
      <c r="O27" s="1230"/>
      <c r="P27" s="1230"/>
      <c r="Q27" s="1230"/>
      <c r="R27" s="1230"/>
      <c r="S27" s="1230"/>
      <c r="T27" s="1230"/>
      <c r="U27" s="1230"/>
      <c r="V27" s="1230"/>
      <c r="W27" s="1230"/>
      <c r="X27" s="1230"/>
      <c r="Y27" s="1230"/>
      <c r="Z27" s="1230"/>
      <c r="AA27" s="1230"/>
      <c r="AB27" s="1230"/>
      <c r="AC27" s="1230"/>
      <c r="AD27" s="1230"/>
      <c r="AE27" s="1230"/>
      <c r="AF27" s="1230"/>
      <c r="AG27" s="1230"/>
      <c r="AH27" s="1230"/>
      <c r="AI27" s="1230"/>
      <c r="AJ27" s="1230"/>
      <c r="AK27" s="1231"/>
      <c r="AL27" s="1231"/>
      <c r="AM27" s="132"/>
      <c r="AN27" s="1273" t="s">
        <v>316</v>
      </c>
      <c r="AO27" s="1274"/>
      <c r="AP27" s="1275"/>
      <c r="AQ27" s="1265"/>
      <c r="AR27" s="1266"/>
      <c r="AS27" s="137"/>
    </row>
    <row r="28" spans="1:45" ht="27.75" customHeight="1" thickBot="1" x14ac:dyDescent="0.3">
      <c r="A28" s="1276" t="s">
        <v>315</v>
      </c>
      <c r="B28" s="1277"/>
      <c r="C28" s="1277"/>
      <c r="D28" s="1277"/>
      <c r="E28" s="1277"/>
      <c r="F28" s="1277"/>
      <c r="G28" s="1277"/>
      <c r="H28" s="1277"/>
      <c r="I28" s="1277"/>
      <c r="J28" s="1277"/>
      <c r="K28" s="1277"/>
      <c r="L28" s="1277"/>
      <c r="M28" s="1277"/>
      <c r="N28" s="1277"/>
      <c r="O28" s="1277"/>
      <c r="P28" s="1277"/>
      <c r="Q28" s="1277"/>
      <c r="R28" s="1277"/>
      <c r="S28" s="1277"/>
      <c r="T28" s="1277"/>
      <c r="U28" s="1277"/>
      <c r="V28" s="1277"/>
      <c r="W28" s="1277"/>
      <c r="X28" s="1277"/>
      <c r="Y28" s="1277"/>
      <c r="Z28" s="1277"/>
      <c r="AA28" s="1277"/>
      <c r="AB28" s="1277"/>
      <c r="AC28" s="1277"/>
      <c r="AD28" s="1277"/>
      <c r="AE28" s="1277"/>
      <c r="AF28" s="1277"/>
      <c r="AG28" s="1277"/>
      <c r="AH28" s="1277"/>
      <c r="AI28" s="1277"/>
      <c r="AJ28" s="1278"/>
      <c r="AK28" s="1249"/>
      <c r="AL28" s="1249"/>
      <c r="AM28" s="132"/>
      <c r="AN28" s="1279" t="s">
        <v>314</v>
      </c>
      <c r="AO28" s="1280"/>
      <c r="AP28" s="1281"/>
      <c r="AQ28" s="1265"/>
      <c r="AR28" s="1266"/>
      <c r="AS28" s="137"/>
    </row>
    <row r="29" spans="1:45" ht="17.25" customHeight="1" x14ac:dyDescent="0.25">
      <c r="A29" s="1267" t="s">
        <v>313</v>
      </c>
      <c r="B29" s="1268"/>
      <c r="C29" s="1268"/>
      <c r="D29" s="1268"/>
      <c r="E29" s="1268"/>
      <c r="F29" s="1268"/>
      <c r="G29" s="1268"/>
      <c r="H29" s="1268"/>
      <c r="I29" s="1268"/>
      <c r="J29" s="1268"/>
      <c r="K29" s="1268"/>
      <c r="L29" s="1268"/>
      <c r="M29" s="1268"/>
      <c r="N29" s="1268"/>
      <c r="O29" s="1268"/>
      <c r="P29" s="1268"/>
      <c r="Q29" s="1268"/>
      <c r="R29" s="1268"/>
      <c r="S29" s="1268"/>
      <c r="T29" s="1268"/>
      <c r="U29" s="1268"/>
      <c r="V29" s="1268"/>
      <c r="W29" s="1268"/>
      <c r="X29" s="1268"/>
      <c r="Y29" s="1268"/>
      <c r="Z29" s="1268"/>
      <c r="AA29" s="1268"/>
      <c r="AB29" s="1268"/>
      <c r="AC29" s="1268"/>
      <c r="AD29" s="1268"/>
      <c r="AE29" s="1268"/>
      <c r="AF29" s="1268"/>
      <c r="AG29" s="1268"/>
      <c r="AH29" s="1268"/>
      <c r="AI29" s="1268"/>
      <c r="AJ29" s="1269"/>
      <c r="AK29" s="1262"/>
      <c r="AL29" s="1262"/>
      <c r="AM29" s="132"/>
      <c r="AN29" s="1270"/>
      <c r="AO29" s="1271"/>
      <c r="AP29" s="1271"/>
      <c r="AQ29" s="1265"/>
      <c r="AR29" s="1272"/>
      <c r="AS29" s="137"/>
    </row>
    <row r="30" spans="1:45" ht="17.25" customHeight="1" x14ac:dyDescent="0.25">
      <c r="A30" s="1229" t="s">
        <v>312</v>
      </c>
      <c r="B30" s="1230"/>
      <c r="C30" s="1230"/>
      <c r="D30" s="1230"/>
      <c r="E30" s="1230"/>
      <c r="F30" s="1230"/>
      <c r="G30" s="1230"/>
      <c r="H30" s="1230"/>
      <c r="I30" s="1230"/>
      <c r="J30" s="1230"/>
      <c r="K30" s="1230"/>
      <c r="L30" s="1230"/>
      <c r="M30" s="1230"/>
      <c r="N30" s="1230"/>
      <c r="O30" s="1230"/>
      <c r="P30" s="1230"/>
      <c r="Q30" s="1230"/>
      <c r="R30" s="1230"/>
      <c r="S30" s="1230"/>
      <c r="T30" s="1230"/>
      <c r="U30" s="1230"/>
      <c r="V30" s="1230"/>
      <c r="W30" s="1230"/>
      <c r="X30" s="1230"/>
      <c r="Y30" s="1230"/>
      <c r="Z30" s="1230"/>
      <c r="AA30" s="1230"/>
      <c r="AB30" s="1230"/>
      <c r="AC30" s="1230"/>
      <c r="AD30" s="1230"/>
      <c r="AE30" s="1230"/>
      <c r="AF30" s="1230"/>
      <c r="AG30" s="1230"/>
      <c r="AH30" s="1230"/>
      <c r="AI30" s="1230"/>
      <c r="AJ30" s="1230"/>
      <c r="AK30" s="1231"/>
      <c r="AL30" s="1231"/>
      <c r="AM30" s="132"/>
      <c r="AS30" s="137"/>
    </row>
    <row r="31" spans="1:45" ht="17.25" customHeight="1" x14ac:dyDescent="0.25">
      <c r="A31" s="1229" t="s">
        <v>311</v>
      </c>
      <c r="B31" s="1230"/>
      <c r="C31" s="1230"/>
      <c r="D31" s="1230"/>
      <c r="E31" s="1230"/>
      <c r="F31" s="1230"/>
      <c r="G31" s="1230"/>
      <c r="H31" s="1230"/>
      <c r="I31" s="1230"/>
      <c r="J31" s="1230"/>
      <c r="K31" s="1230"/>
      <c r="L31" s="1230"/>
      <c r="M31" s="1230"/>
      <c r="N31" s="1230"/>
      <c r="O31" s="1230"/>
      <c r="P31" s="1230"/>
      <c r="Q31" s="1230"/>
      <c r="R31" s="1230"/>
      <c r="S31" s="1230"/>
      <c r="T31" s="1230"/>
      <c r="U31" s="1230"/>
      <c r="V31" s="1230"/>
      <c r="W31" s="1230"/>
      <c r="X31" s="1230"/>
      <c r="Y31" s="1230"/>
      <c r="Z31" s="1230"/>
      <c r="AA31" s="1230"/>
      <c r="AB31" s="1230"/>
      <c r="AC31" s="1230"/>
      <c r="AD31" s="1230"/>
      <c r="AE31" s="1230"/>
      <c r="AF31" s="1230"/>
      <c r="AG31" s="1230"/>
      <c r="AH31" s="1230"/>
      <c r="AI31" s="1230"/>
      <c r="AJ31" s="1230"/>
      <c r="AK31" s="1231"/>
      <c r="AL31" s="1231"/>
      <c r="AM31" s="132"/>
      <c r="AN31" s="132"/>
      <c r="AO31" s="158"/>
      <c r="AP31" s="158"/>
      <c r="AQ31" s="158"/>
      <c r="AR31" s="158"/>
      <c r="AS31" s="137"/>
    </row>
    <row r="32" spans="1:45" ht="17.25" customHeight="1" x14ac:dyDescent="0.25">
      <c r="A32" s="1229" t="s">
        <v>286</v>
      </c>
      <c r="B32" s="1230"/>
      <c r="C32" s="1230"/>
      <c r="D32" s="1230"/>
      <c r="E32" s="1230"/>
      <c r="F32" s="1230"/>
      <c r="G32" s="1230"/>
      <c r="H32" s="1230"/>
      <c r="I32" s="1230"/>
      <c r="J32" s="1230"/>
      <c r="K32" s="1230"/>
      <c r="L32" s="1230"/>
      <c r="M32" s="1230"/>
      <c r="N32" s="1230"/>
      <c r="O32" s="1230"/>
      <c r="P32" s="1230"/>
      <c r="Q32" s="1230"/>
      <c r="R32" s="1230"/>
      <c r="S32" s="1230"/>
      <c r="T32" s="1230"/>
      <c r="U32" s="1230"/>
      <c r="V32" s="1230"/>
      <c r="W32" s="1230"/>
      <c r="X32" s="1230"/>
      <c r="Y32" s="1230"/>
      <c r="Z32" s="1230"/>
      <c r="AA32" s="1230"/>
      <c r="AB32" s="1230"/>
      <c r="AC32" s="1230"/>
      <c r="AD32" s="1230"/>
      <c r="AE32" s="1230"/>
      <c r="AF32" s="1230"/>
      <c r="AG32" s="1230"/>
      <c r="AH32" s="1230"/>
      <c r="AI32" s="1230"/>
      <c r="AJ32" s="1230"/>
      <c r="AK32" s="1231"/>
      <c r="AL32" s="1231"/>
      <c r="AM32" s="132"/>
      <c r="AN32" s="132"/>
      <c r="AO32" s="132"/>
      <c r="AP32" s="132"/>
      <c r="AQ32" s="132"/>
      <c r="AR32" s="132"/>
      <c r="AS32" s="137"/>
    </row>
    <row r="33" spans="1:45" ht="17.25" customHeight="1" x14ac:dyDescent="0.25">
      <c r="A33" s="1229" t="s">
        <v>310</v>
      </c>
      <c r="B33" s="1230"/>
      <c r="C33" s="1230"/>
      <c r="D33" s="1230"/>
      <c r="E33" s="1230"/>
      <c r="F33" s="1230"/>
      <c r="G33" s="1230"/>
      <c r="H33" s="1230"/>
      <c r="I33" s="1230"/>
      <c r="J33" s="1230"/>
      <c r="K33" s="1230"/>
      <c r="L33" s="1230"/>
      <c r="M33" s="1230"/>
      <c r="N33" s="1230"/>
      <c r="O33" s="1230"/>
      <c r="P33" s="1230"/>
      <c r="Q33" s="1230"/>
      <c r="R33" s="1230"/>
      <c r="S33" s="1230"/>
      <c r="T33" s="1230"/>
      <c r="U33" s="1230"/>
      <c r="V33" s="1230"/>
      <c r="W33" s="1230"/>
      <c r="X33" s="1230"/>
      <c r="Y33" s="1230"/>
      <c r="Z33" s="1230"/>
      <c r="AA33" s="1230"/>
      <c r="AB33" s="1230"/>
      <c r="AC33" s="1230"/>
      <c r="AD33" s="1230"/>
      <c r="AE33" s="1230"/>
      <c r="AF33" s="1230"/>
      <c r="AG33" s="1230"/>
      <c r="AH33" s="1230"/>
      <c r="AI33" s="1230"/>
      <c r="AJ33" s="1230"/>
      <c r="AK33" s="1255"/>
      <c r="AL33" s="1255"/>
      <c r="AM33" s="132"/>
      <c r="AN33" s="132"/>
      <c r="AO33" s="132"/>
      <c r="AP33" s="132"/>
      <c r="AQ33" s="132"/>
      <c r="AR33" s="132"/>
      <c r="AS33" s="137"/>
    </row>
    <row r="34" spans="1:45" ht="17.25" customHeight="1" x14ac:dyDescent="0.25">
      <c r="A34" s="1229" t="s">
        <v>309</v>
      </c>
      <c r="B34" s="1230"/>
      <c r="C34" s="1230"/>
      <c r="D34" s="1230"/>
      <c r="E34" s="1230"/>
      <c r="F34" s="1230"/>
      <c r="G34" s="1230"/>
      <c r="H34" s="1230"/>
      <c r="I34" s="1230"/>
      <c r="J34" s="1230"/>
      <c r="K34" s="1230"/>
      <c r="L34" s="1230"/>
      <c r="M34" s="1230"/>
      <c r="N34" s="1230"/>
      <c r="O34" s="1230"/>
      <c r="P34" s="1230"/>
      <c r="Q34" s="1230"/>
      <c r="R34" s="1230"/>
      <c r="S34" s="1230"/>
      <c r="T34" s="1230"/>
      <c r="U34" s="1230"/>
      <c r="V34" s="1230"/>
      <c r="W34" s="1230"/>
      <c r="X34" s="1230"/>
      <c r="Y34" s="1230"/>
      <c r="Z34" s="1230"/>
      <c r="AA34" s="1230"/>
      <c r="AB34" s="1230"/>
      <c r="AC34" s="1230"/>
      <c r="AD34" s="1230"/>
      <c r="AE34" s="1230"/>
      <c r="AF34" s="1230"/>
      <c r="AG34" s="1230"/>
      <c r="AH34" s="1230"/>
      <c r="AI34" s="1230"/>
      <c r="AJ34" s="1230"/>
      <c r="AK34" s="1231"/>
      <c r="AL34" s="1231"/>
      <c r="AM34" s="132"/>
      <c r="AN34" s="132"/>
      <c r="AO34" s="132"/>
      <c r="AP34" s="132"/>
      <c r="AQ34" s="132"/>
      <c r="AR34" s="132"/>
      <c r="AS34" s="137"/>
    </row>
    <row r="35" spans="1:45" ht="17.25" customHeight="1" x14ac:dyDescent="0.25">
      <c r="A35" s="1229"/>
      <c r="B35" s="1230"/>
      <c r="C35" s="1230"/>
      <c r="D35" s="1230"/>
      <c r="E35" s="1230"/>
      <c r="F35" s="1230"/>
      <c r="G35" s="1230"/>
      <c r="H35" s="1230"/>
      <c r="I35" s="1230"/>
      <c r="J35" s="1230"/>
      <c r="K35" s="1230"/>
      <c r="L35" s="1230"/>
      <c r="M35" s="1230"/>
      <c r="N35" s="1230"/>
      <c r="O35" s="1230"/>
      <c r="P35" s="1230"/>
      <c r="Q35" s="1230"/>
      <c r="R35" s="1230"/>
      <c r="S35" s="1230"/>
      <c r="T35" s="1230"/>
      <c r="U35" s="1230"/>
      <c r="V35" s="1230"/>
      <c r="W35" s="1230"/>
      <c r="X35" s="1230"/>
      <c r="Y35" s="1230"/>
      <c r="Z35" s="1230"/>
      <c r="AA35" s="1230"/>
      <c r="AB35" s="1230"/>
      <c r="AC35" s="1230"/>
      <c r="AD35" s="1230"/>
      <c r="AE35" s="1230"/>
      <c r="AF35" s="1230"/>
      <c r="AG35" s="1230"/>
      <c r="AH35" s="1230"/>
      <c r="AI35" s="1230"/>
      <c r="AJ35" s="1230"/>
      <c r="AK35" s="1231"/>
      <c r="AL35" s="1231"/>
      <c r="AM35" s="132"/>
      <c r="AN35" s="132"/>
      <c r="AO35" s="132"/>
      <c r="AP35" s="132"/>
      <c r="AQ35" s="132"/>
      <c r="AR35" s="132"/>
      <c r="AS35" s="137"/>
    </row>
    <row r="36" spans="1:45" ht="17.25" customHeight="1" thickBot="1" x14ac:dyDescent="0.3">
      <c r="A36" s="1247" t="s">
        <v>274</v>
      </c>
      <c r="B36" s="1248"/>
      <c r="C36" s="1248"/>
      <c r="D36" s="1248"/>
      <c r="E36" s="1248"/>
      <c r="F36" s="1248"/>
      <c r="G36" s="1248"/>
      <c r="H36" s="1248"/>
      <c r="I36" s="1248"/>
      <c r="J36" s="1248"/>
      <c r="K36" s="1248"/>
      <c r="L36" s="1248"/>
      <c r="M36" s="1248"/>
      <c r="N36" s="1248"/>
      <c r="O36" s="1248"/>
      <c r="P36" s="1248"/>
      <c r="Q36" s="1248"/>
      <c r="R36" s="1248"/>
      <c r="S36" s="1248"/>
      <c r="T36" s="1248"/>
      <c r="U36" s="1248"/>
      <c r="V36" s="1248"/>
      <c r="W36" s="1248"/>
      <c r="X36" s="1248"/>
      <c r="Y36" s="1248"/>
      <c r="Z36" s="1248"/>
      <c r="AA36" s="1248"/>
      <c r="AB36" s="1248"/>
      <c r="AC36" s="1248"/>
      <c r="AD36" s="1248"/>
      <c r="AE36" s="1248"/>
      <c r="AF36" s="1248"/>
      <c r="AG36" s="1248"/>
      <c r="AH36" s="1248"/>
      <c r="AI36" s="1248"/>
      <c r="AJ36" s="1248"/>
      <c r="AK36" s="1249"/>
      <c r="AL36" s="1249"/>
      <c r="AM36" s="132"/>
      <c r="AN36" s="132"/>
      <c r="AO36" s="132"/>
      <c r="AP36" s="132"/>
      <c r="AQ36" s="132"/>
      <c r="AR36" s="132"/>
      <c r="AS36" s="137"/>
    </row>
    <row r="37" spans="1:45" ht="17.25" customHeight="1" x14ac:dyDescent="0.25">
      <c r="A37" s="1263"/>
      <c r="B37" s="1264"/>
      <c r="C37" s="1264"/>
      <c r="D37" s="1264"/>
      <c r="E37" s="1264"/>
      <c r="F37" s="1264"/>
      <c r="G37" s="1264"/>
      <c r="H37" s="1264"/>
      <c r="I37" s="1264"/>
      <c r="J37" s="1264"/>
      <c r="K37" s="1264"/>
      <c r="L37" s="1264"/>
      <c r="M37" s="1264"/>
      <c r="N37" s="1264"/>
      <c r="O37" s="1264"/>
      <c r="P37" s="1264"/>
      <c r="Q37" s="1264"/>
      <c r="R37" s="1264"/>
      <c r="S37" s="1264"/>
      <c r="T37" s="1264"/>
      <c r="U37" s="1264"/>
      <c r="V37" s="1264"/>
      <c r="W37" s="1264"/>
      <c r="X37" s="1264"/>
      <c r="Y37" s="1264"/>
      <c r="Z37" s="1264"/>
      <c r="AA37" s="1264"/>
      <c r="AB37" s="1264"/>
      <c r="AC37" s="1264"/>
      <c r="AD37" s="1264"/>
      <c r="AE37" s="1264"/>
      <c r="AF37" s="1264"/>
      <c r="AG37" s="1264"/>
      <c r="AH37" s="1264"/>
      <c r="AI37" s="1264"/>
      <c r="AJ37" s="1264"/>
      <c r="AK37" s="1262"/>
      <c r="AL37" s="1262"/>
      <c r="AM37" s="132"/>
      <c r="AN37" s="132"/>
      <c r="AO37" s="132"/>
      <c r="AP37" s="132"/>
      <c r="AQ37" s="132"/>
      <c r="AR37" s="132"/>
      <c r="AS37" s="137"/>
    </row>
    <row r="38" spans="1:45" ht="17.25" customHeight="1" x14ac:dyDescent="0.25">
      <c r="A38" s="1229" t="s">
        <v>308</v>
      </c>
      <c r="B38" s="1230"/>
      <c r="C38" s="1230"/>
      <c r="D38" s="1230"/>
      <c r="E38" s="1230"/>
      <c r="F38" s="1230"/>
      <c r="G38" s="1230"/>
      <c r="H38" s="1230"/>
      <c r="I38" s="1230"/>
      <c r="J38" s="1230"/>
      <c r="K38" s="1230"/>
      <c r="L38" s="1230"/>
      <c r="M38" s="1230"/>
      <c r="N38" s="1230"/>
      <c r="O38" s="1230"/>
      <c r="P38" s="1230"/>
      <c r="Q38" s="1230"/>
      <c r="R38" s="1230"/>
      <c r="S38" s="1230"/>
      <c r="T38" s="1230"/>
      <c r="U38" s="1230"/>
      <c r="V38" s="1230"/>
      <c r="W38" s="1230"/>
      <c r="X38" s="1230"/>
      <c r="Y38" s="1230"/>
      <c r="Z38" s="1230"/>
      <c r="AA38" s="1230"/>
      <c r="AB38" s="1230"/>
      <c r="AC38" s="1230"/>
      <c r="AD38" s="1230"/>
      <c r="AE38" s="1230"/>
      <c r="AF38" s="1230"/>
      <c r="AG38" s="1230"/>
      <c r="AH38" s="1230"/>
      <c r="AI38" s="1230"/>
      <c r="AJ38" s="1230"/>
      <c r="AK38" s="1231"/>
      <c r="AL38" s="1231"/>
      <c r="AM38" s="132"/>
      <c r="AN38" s="132"/>
      <c r="AO38" s="132"/>
      <c r="AP38" s="132"/>
      <c r="AQ38" s="132"/>
      <c r="AR38" s="132"/>
      <c r="AS38" s="137"/>
    </row>
    <row r="39" spans="1:45" ht="17.25" customHeight="1" thickBot="1" x14ac:dyDescent="0.3">
      <c r="A39" s="1247" t="s">
        <v>307</v>
      </c>
      <c r="B39" s="1248"/>
      <c r="C39" s="1248"/>
      <c r="D39" s="1248"/>
      <c r="E39" s="1248"/>
      <c r="F39" s="1248"/>
      <c r="G39" s="1248"/>
      <c r="H39" s="1248"/>
      <c r="I39" s="1248"/>
      <c r="J39" s="1248"/>
      <c r="K39" s="1248"/>
      <c r="L39" s="1248"/>
      <c r="M39" s="1248"/>
      <c r="N39" s="1248"/>
      <c r="O39" s="1248"/>
      <c r="P39" s="1248"/>
      <c r="Q39" s="1248"/>
      <c r="R39" s="1248"/>
      <c r="S39" s="1248"/>
      <c r="T39" s="1248"/>
      <c r="U39" s="1248"/>
      <c r="V39" s="1248"/>
      <c r="W39" s="1248"/>
      <c r="X39" s="1248"/>
      <c r="Y39" s="1248"/>
      <c r="Z39" s="1248"/>
      <c r="AA39" s="1248"/>
      <c r="AB39" s="1248"/>
      <c r="AC39" s="1248"/>
      <c r="AD39" s="1248"/>
      <c r="AE39" s="1248"/>
      <c r="AF39" s="1248"/>
      <c r="AG39" s="1248"/>
      <c r="AH39" s="1248"/>
      <c r="AI39" s="1248"/>
      <c r="AJ39" s="1248"/>
      <c r="AK39" s="1249"/>
      <c r="AL39" s="1249"/>
      <c r="AM39" s="132"/>
      <c r="AN39" s="132"/>
      <c r="AO39" s="132"/>
      <c r="AP39" s="132"/>
      <c r="AQ39" s="132"/>
      <c r="AR39" s="132"/>
      <c r="AS39" s="137"/>
    </row>
    <row r="40" spans="1:45" ht="17.25" customHeight="1" x14ac:dyDescent="0.25">
      <c r="A40" s="1263" t="s">
        <v>306</v>
      </c>
      <c r="B40" s="1264"/>
      <c r="C40" s="1264"/>
      <c r="D40" s="1264"/>
      <c r="E40" s="1264"/>
      <c r="F40" s="1264"/>
      <c r="G40" s="1264"/>
      <c r="H40" s="1264"/>
      <c r="I40" s="1264"/>
      <c r="J40" s="1264"/>
      <c r="K40" s="1264"/>
      <c r="L40" s="1264"/>
      <c r="M40" s="1264"/>
      <c r="N40" s="1264"/>
      <c r="O40" s="1264"/>
      <c r="P40" s="1264"/>
      <c r="Q40" s="1264"/>
      <c r="R40" s="1264"/>
      <c r="S40" s="1264"/>
      <c r="T40" s="1264"/>
      <c r="U40" s="1264"/>
      <c r="V40" s="1264"/>
      <c r="W40" s="1264"/>
      <c r="X40" s="1264"/>
      <c r="Y40" s="1264"/>
      <c r="Z40" s="1264"/>
      <c r="AA40" s="1264"/>
      <c r="AB40" s="1264"/>
      <c r="AC40" s="1264"/>
      <c r="AD40" s="1264"/>
      <c r="AE40" s="1264"/>
      <c r="AF40" s="1264"/>
      <c r="AG40" s="1264"/>
      <c r="AH40" s="1264"/>
      <c r="AI40" s="1264"/>
      <c r="AJ40" s="1264"/>
      <c r="AK40" s="1262"/>
      <c r="AL40" s="1262"/>
      <c r="AM40" s="132"/>
      <c r="AN40" s="132"/>
      <c r="AO40" s="132"/>
      <c r="AP40" s="132"/>
      <c r="AQ40" s="132"/>
      <c r="AR40" s="132"/>
      <c r="AS40" s="137"/>
    </row>
    <row r="41" spans="1:45" ht="17.25" customHeight="1" x14ac:dyDescent="0.25">
      <c r="A41" s="1229" t="s">
        <v>305</v>
      </c>
      <c r="B41" s="1230"/>
      <c r="C41" s="1230"/>
      <c r="D41" s="1230"/>
      <c r="E41" s="1230"/>
      <c r="F41" s="1230"/>
      <c r="G41" s="1230"/>
      <c r="H41" s="1230"/>
      <c r="I41" s="1230"/>
      <c r="J41" s="1230"/>
      <c r="K41" s="1230"/>
      <c r="L41" s="1230"/>
      <c r="M41" s="1230"/>
      <c r="N41" s="1230"/>
      <c r="O41" s="1230"/>
      <c r="P41" s="1230"/>
      <c r="Q41" s="1230"/>
      <c r="R41" s="1230"/>
      <c r="S41" s="1230"/>
      <c r="T41" s="1230"/>
      <c r="U41" s="1230"/>
      <c r="V41" s="1230"/>
      <c r="W41" s="1230"/>
      <c r="X41" s="1230"/>
      <c r="Y41" s="1230"/>
      <c r="Z41" s="1230"/>
      <c r="AA41" s="1230"/>
      <c r="AB41" s="1230"/>
      <c r="AC41" s="1230"/>
      <c r="AD41" s="1230"/>
      <c r="AE41" s="1230"/>
      <c r="AF41" s="1230"/>
      <c r="AG41" s="1230"/>
      <c r="AH41" s="1230"/>
      <c r="AI41" s="1230"/>
      <c r="AJ41" s="1230"/>
      <c r="AK41" s="1231"/>
      <c r="AL41" s="1231"/>
      <c r="AM41" s="132"/>
      <c r="AN41" s="132"/>
      <c r="AO41" s="132"/>
      <c r="AP41" s="132"/>
      <c r="AQ41" s="132"/>
      <c r="AR41" s="132"/>
      <c r="AS41" s="137"/>
    </row>
    <row r="42" spans="1:45" ht="17.25" customHeight="1" x14ac:dyDescent="0.25">
      <c r="A42" s="1229" t="s">
        <v>304</v>
      </c>
      <c r="B42" s="1230"/>
      <c r="C42" s="1230"/>
      <c r="D42" s="1230"/>
      <c r="E42" s="1230"/>
      <c r="F42" s="1230"/>
      <c r="G42" s="1230"/>
      <c r="H42" s="1230"/>
      <c r="I42" s="1230"/>
      <c r="J42" s="1230"/>
      <c r="K42" s="1230"/>
      <c r="L42" s="1230"/>
      <c r="M42" s="1230"/>
      <c r="N42" s="1230"/>
      <c r="O42" s="1230"/>
      <c r="P42" s="1230"/>
      <c r="Q42" s="1230"/>
      <c r="R42" s="1230"/>
      <c r="S42" s="1230"/>
      <c r="T42" s="1230"/>
      <c r="U42" s="1230"/>
      <c r="V42" s="1230"/>
      <c r="W42" s="1230"/>
      <c r="X42" s="1230"/>
      <c r="Y42" s="1230"/>
      <c r="Z42" s="1230"/>
      <c r="AA42" s="1230"/>
      <c r="AB42" s="1230"/>
      <c r="AC42" s="1230"/>
      <c r="AD42" s="1230"/>
      <c r="AE42" s="1230"/>
      <c r="AF42" s="1230"/>
      <c r="AG42" s="1230"/>
      <c r="AH42" s="1230"/>
      <c r="AI42" s="1230"/>
      <c r="AJ42" s="1230"/>
      <c r="AK42" s="1231"/>
      <c r="AL42" s="1231"/>
      <c r="AM42" s="132"/>
      <c r="AN42" s="132"/>
      <c r="AO42" s="132"/>
      <c r="AP42" s="132"/>
      <c r="AQ42" s="132"/>
      <c r="AR42" s="132"/>
      <c r="AS42" s="137"/>
    </row>
    <row r="43" spans="1:45" ht="17.25" customHeight="1" x14ac:dyDescent="0.25">
      <c r="A43" s="1229" t="s">
        <v>303</v>
      </c>
      <c r="B43" s="1230"/>
      <c r="C43" s="1230"/>
      <c r="D43" s="1230"/>
      <c r="E43" s="1230"/>
      <c r="F43" s="1230"/>
      <c r="G43" s="1230"/>
      <c r="H43" s="1230"/>
      <c r="I43" s="1230"/>
      <c r="J43" s="1230"/>
      <c r="K43" s="1230"/>
      <c r="L43" s="1230"/>
      <c r="M43" s="1230"/>
      <c r="N43" s="1230"/>
      <c r="O43" s="1230"/>
      <c r="P43" s="1230"/>
      <c r="Q43" s="1230"/>
      <c r="R43" s="1230"/>
      <c r="S43" s="1230"/>
      <c r="T43" s="1230"/>
      <c r="U43" s="1230"/>
      <c r="V43" s="1230"/>
      <c r="W43" s="1230"/>
      <c r="X43" s="1230"/>
      <c r="Y43" s="1230"/>
      <c r="Z43" s="1230"/>
      <c r="AA43" s="1230"/>
      <c r="AB43" s="1230"/>
      <c r="AC43" s="1230"/>
      <c r="AD43" s="1230"/>
      <c r="AE43" s="1230"/>
      <c r="AF43" s="1230"/>
      <c r="AG43" s="1230"/>
      <c r="AH43" s="1230"/>
      <c r="AI43" s="1230"/>
      <c r="AJ43" s="1230"/>
      <c r="AK43" s="1231"/>
      <c r="AL43" s="1231"/>
      <c r="AM43" s="132"/>
      <c r="AN43" s="132"/>
      <c r="AO43" s="132"/>
      <c r="AP43" s="132"/>
      <c r="AQ43" s="132"/>
      <c r="AR43" s="132"/>
      <c r="AS43" s="137"/>
    </row>
    <row r="44" spans="1:45" ht="17.25" customHeight="1" x14ac:dyDescent="0.25">
      <c r="A44" s="1229" t="s">
        <v>302</v>
      </c>
      <c r="B44" s="1230"/>
      <c r="C44" s="1230"/>
      <c r="D44" s="1230"/>
      <c r="E44" s="1230"/>
      <c r="F44" s="1230"/>
      <c r="G44" s="1230"/>
      <c r="H44" s="1230"/>
      <c r="I44" s="1230"/>
      <c r="J44" s="1230"/>
      <c r="K44" s="1230"/>
      <c r="L44" s="1230"/>
      <c r="M44" s="1230"/>
      <c r="N44" s="1230"/>
      <c r="O44" s="1230"/>
      <c r="P44" s="1230"/>
      <c r="Q44" s="1230"/>
      <c r="R44" s="1230"/>
      <c r="S44" s="1230"/>
      <c r="T44" s="1230"/>
      <c r="U44" s="1230"/>
      <c r="V44" s="1230"/>
      <c r="W44" s="1230"/>
      <c r="X44" s="1230"/>
      <c r="Y44" s="1230"/>
      <c r="Z44" s="1230"/>
      <c r="AA44" s="1230"/>
      <c r="AB44" s="1230"/>
      <c r="AC44" s="1230"/>
      <c r="AD44" s="1230"/>
      <c r="AE44" s="1230"/>
      <c r="AF44" s="1230"/>
      <c r="AG44" s="1230"/>
      <c r="AH44" s="1230"/>
      <c r="AI44" s="1230"/>
      <c r="AJ44" s="1230"/>
      <c r="AK44" s="1231"/>
      <c r="AL44" s="1231"/>
      <c r="AM44" s="132"/>
      <c r="AN44" s="132"/>
      <c r="AO44" s="132"/>
      <c r="AP44" s="132"/>
      <c r="AQ44" s="132"/>
      <c r="AR44" s="132"/>
      <c r="AS44" s="137"/>
    </row>
    <row r="45" spans="1:45" ht="17.25" customHeight="1" x14ac:dyDescent="0.25">
      <c r="A45" s="1229" t="s">
        <v>301</v>
      </c>
      <c r="B45" s="1230"/>
      <c r="C45" s="1230"/>
      <c r="D45" s="1230"/>
      <c r="E45" s="1230"/>
      <c r="F45" s="1230"/>
      <c r="G45" s="1230"/>
      <c r="H45" s="1230"/>
      <c r="I45" s="1230"/>
      <c r="J45" s="1230"/>
      <c r="K45" s="1230"/>
      <c r="L45" s="1230"/>
      <c r="M45" s="1230"/>
      <c r="N45" s="1230"/>
      <c r="O45" s="1230"/>
      <c r="P45" s="1230"/>
      <c r="Q45" s="1230"/>
      <c r="R45" s="1230"/>
      <c r="S45" s="1230"/>
      <c r="T45" s="1230"/>
      <c r="U45" s="1230"/>
      <c r="V45" s="1230"/>
      <c r="W45" s="1230"/>
      <c r="X45" s="1230"/>
      <c r="Y45" s="1230"/>
      <c r="Z45" s="1230"/>
      <c r="AA45" s="1230"/>
      <c r="AB45" s="1230"/>
      <c r="AC45" s="1230"/>
      <c r="AD45" s="1230"/>
      <c r="AE45" s="1230"/>
      <c r="AF45" s="1230"/>
      <c r="AG45" s="1230"/>
      <c r="AH45" s="1230"/>
      <c r="AI45" s="1230"/>
      <c r="AJ45" s="1230"/>
      <c r="AK45" s="1231"/>
      <c r="AL45" s="1231"/>
      <c r="AM45" s="132"/>
      <c r="AN45" s="132"/>
      <c r="AO45" s="132"/>
      <c r="AP45" s="132"/>
      <c r="AQ45" s="132"/>
      <c r="AR45" s="132"/>
      <c r="AS45" s="137"/>
    </row>
    <row r="46" spans="1:45" ht="17.25" customHeight="1" thickBot="1" x14ac:dyDescent="0.3">
      <c r="A46" s="1256" t="s">
        <v>300</v>
      </c>
      <c r="B46" s="1257"/>
      <c r="C46" s="1257"/>
      <c r="D46" s="1257"/>
      <c r="E46" s="1257"/>
      <c r="F46" s="1257"/>
      <c r="G46" s="1257"/>
      <c r="H46" s="1257"/>
      <c r="I46" s="1257"/>
      <c r="J46" s="1257"/>
      <c r="K46" s="1257"/>
      <c r="L46" s="1257"/>
      <c r="M46" s="1257"/>
      <c r="N46" s="1257"/>
      <c r="O46" s="1257"/>
      <c r="P46" s="1257"/>
      <c r="Q46" s="1257"/>
      <c r="R46" s="1257"/>
      <c r="S46" s="1257"/>
      <c r="T46" s="1257"/>
      <c r="U46" s="1257"/>
      <c r="V46" s="1257"/>
      <c r="W46" s="1257"/>
      <c r="X46" s="1257"/>
      <c r="Y46" s="1257"/>
      <c r="Z46" s="1257"/>
      <c r="AA46" s="1257"/>
      <c r="AB46" s="1257"/>
      <c r="AC46" s="1257"/>
      <c r="AD46" s="1257"/>
      <c r="AE46" s="1257"/>
      <c r="AF46" s="1257"/>
      <c r="AG46" s="1257"/>
      <c r="AH46" s="1257"/>
      <c r="AI46" s="1257"/>
      <c r="AJ46" s="1257"/>
      <c r="AK46" s="1258"/>
      <c r="AL46" s="1258"/>
      <c r="AM46" s="132"/>
      <c r="AN46" s="132"/>
      <c r="AO46" s="132"/>
      <c r="AP46" s="132"/>
      <c r="AQ46" s="132"/>
      <c r="AR46" s="132"/>
      <c r="AS46" s="137"/>
    </row>
    <row r="47" spans="1:45" ht="24" customHeight="1" x14ac:dyDescent="0.25">
      <c r="A47" s="1259" t="s">
        <v>299</v>
      </c>
      <c r="B47" s="1260"/>
      <c r="C47" s="1260"/>
      <c r="D47" s="1260"/>
      <c r="E47" s="1260"/>
      <c r="F47" s="1260"/>
      <c r="G47" s="1260"/>
      <c r="H47" s="1260"/>
      <c r="I47" s="1260"/>
      <c r="J47" s="1260"/>
      <c r="K47" s="1260"/>
      <c r="L47" s="1260"/>
      <c r="M47" s="1260"/>
      <c r="N47" s="1260"/>
      <c r="O47" s="1260"/>
      <c r="P47" s="1260"/>
      <c r="Q47" s="1260"/>
      <c r="R47" s="1260"/>
      <c r="S47" s="1260"/>
      <c r="T47" s="1260"/>
      <c r="U47" s="1260"/>
      <c r="V47" s="1260"/>
      <c r="W47" s="1260"/>
      <c r="X47" s="1260"/>
      <c r="Y47" s="1260"/>
      <c r="Z47" s="1260"/>
      <c r="AA47" s="1260"/>
      <c r="AB47" s="1260"/>
      <c r="AC47" s="1260"/>
      <c r="AD47" s="1260"/>
      <c r="AE47" s="1260"/>
      <c r="AF47" s="1260"/>
      <c r="AG47" s="1260"/>
      <c r="AH47" s="1260"/>
      <c r="AI47" s="1260"/>
      <c r="AJ47" s="1261"/>
      <c r="AK47" s="1262" t="s">
        <v>5</v>
      </c>
      <c r="AL47" s="1262"/>
      <c r="AM47" s="1246" t="s">
        <v>280</v>
      </c>
      <c r="AN47" s="1246"/>
      <c r="AO47" s="145" t="s">
        <v>279</v>
      </c>
      <c r="AP47" s="145" t="s">
        <v>278</v>
      </c>
      <c r="AQ47" s="137"/>
    </row>
    <row r="48" spans="1:45" ht="12" customHeight="1" x14ac:dyDescent="0.25">
      <c r="A48" s="1229" t="s">
        <v>298</v>
      </c>
      <c r="B48" s="1230"/>
      <c r="C48" s="1230"/>
      <c r="D48" s="1230"/>
      <c r="E48" s="1230"/>
      <c r="F48" s="1230"/>
      <c r="G48" s="1230"/>
      <c r="H48" s="1230"/>
      <c r="I48" s="1230"/>
      <c r="J48" s="1230"/>
      <c r="K48" s="1230"/>
      <c r="L48" s="1230"/>
      <c r="M48" s="1230"/>
      <c r="N48" s="1230"/>
      <c r="O48" s="1230"/>
      <c r="P48" s="1230"/>
      <c r="Q48" s="1230"/>
      <c r="R48" s="1230"/>
      <c r="S48" s="1230"/>
      <c r="T48" s="1230"/>
      <c r="U48" s="1230"/>
      <c r="V48" s="1230"/>
      <c r="W48" s="1230"/>
      <c r="X48" s="1230"/>
      <c r="Y48" s="1230"/>
      <c r="Z48" s="1230"/>
      <c r="AA48" s="1230"/>
      <c r="AB48" s="1230"/>
      <c r="AC48" s="1230"/>
      <c r="AD48" s="1230"/>
      <c r="AE48" s="1230"/>
      <c r="AF48" s="1230"/>
      <c r="AG48" s="1230"/>
      <c r="AH48" s="1230"/>
      <c r="AI48" s="1230"/>
      <c r="AJ48" s="1230"/>
      <c r="AK48" s="1231"/>
      <c r="AL48" s="1231"/>
      <c r="AM48" s="1231"/>
      <c r="AN48" s="1231"/>
      <c r="AO48" s="149"/>
      <c r="AP48" s="149"/>
      <c r="AQ48" s="137"/>
    </row>
    <row r="49" spans="1:43" ht="12" customHeight="1" x14ac:dyDescent="0.25">
      <c r="A49" s="1229" t="s">
        <v>297</v>
      </c>
      <c r="B49" s="1230"/>
      <c r="C49" s="1230"/>
      <c r="D49" s="1230"/>
      <c r="E49" s="1230"/>
      <c r="F49" s="1230"/>
      <c r="G49" s="1230"/>
      <c r="H49" s="1230"/>
      <c r="I49" s="1230"/>
      <c r="J49" s="1230"/>
      <c r="K49" s="1230"/>
      <c r="L49" s="1230"/>
      <c r="M49" s="1230"/>
      <c r="N49" s="1230"/>
      <c r="O49" s="1230"/>
      <c r="P49" s="1230"/>
      <c r="Q49" s="1230"/>
      <c r="R49" s="1230"/>
      <c r="S49" s="1230"/>
      <c r="T49" s="1230"/>
      <c r="U49" s="1230"/>
      <c r="V49" s="1230"/>
      <c r="W49" s="1230"/>
      <c r="X49" s="1230"/>
      <c r="Y49" s="1230"/>
      <c r="Z49" s="1230"/>
      <c r="AA49" s="1230"/>
      <c r="AB49" s="1230"/>
      <c r="AC49" s="1230"/>
      <c r="AD49" s="1230"/>
      <c r="AE49" s="1230"/>
      <c r="AF49" s="1230"/>
      <c r="AG49" s="1230"/>
      <c r="AH49" s="1230"/>
      <c r="AI49" s="1230"/>
      <c r="AJ49" s="1230"/>
      <c r="AK49" s="1231"/>
      <c r="AL49" s="1231"/>
      <c r="AM49" s="1231"/>
      <c r="AN49" s="1231"/>
      <c r="AO49" s="149"/>
      <c r="AP49" s="149"/>
      <c r="AQ49" s="137"/>
    </row>
    <row r="50" spans="1:43" ht="12" customHeight="1" thickBot="1" x14ac:dyDescent="0.3">
      <c r="A50" s="1247" t="s">
        <v>296</v>
      </c>
      <c r="B50" s="1248"/>
      <c r="C50" s="1248"/>
      <c r="D50" s="1248"/>
      <c r="E50" s="1248"/>
      <c r="F50" s="1248"/>
      <c r="G50" s="1248"/>
      <c r="H50" s="1248"/>
      <c r="I50" s="1248"/>
      <c r="J50" s="1248"/>
      <c r="K50" s="1248"/>
      <c r="L50" s="1248"/>
      <c r="M50" s="1248"/>
      <c r="N50" s="1248"/>
      <c r="O50" s="1248"/>
      <c r="P50" s="1248"/>
      <c r="Q50" s="1248"/>
      <c r="R50" s="1248"/>
      <c r="S50" s="1248"/>
      <c r="T50" s="1248"/>
      <c r="U50" s="1248"/>
      <c r="V50" s="1248"/>
      <c r="W50" s="1248"/>
      <c r="X50" s="1248"/>
      <c r="Y50" s="1248"/>
      <c r="Z50" s="1248"/>
      <c r="AA50" s="1248"/>
      <c r="AB50" s="1248"/>
      <c r="AC50" s="1248"/>
      <c r="AD50" s="1248"/>
      <c r="AE50" s="1248"/>
      <c r="AF50" s="1248"/>
      <c r="AG50" s="1248"/>
      <c r="AH50" s="1248"/>
      <c r="AI50" s="1248"/>
      <c r="AJ50" s="1248"/>
      <c r="AK50" s="1249"/>
      <c r="AL50" s="1249"/>
      <c r="AM50" s="1249"/>
      <c r="AN50" s="1249"/>
      <c r="AO50" s="152"/>
      <c r="AP50" s="152"/>
      <c r="AQ50" s="137"/>
    </row>
    <row r="51" spans="1:43" ht="6.75" customHeight="1" thickBot="1" x14ac:dyDescent="0.3">
      <c r="A51" s="157"/>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c r="AC51" s="157"/>
      <c r="AD51" s="157"/>
      <c r="AE51" s="157"/>
      <c r="AF51" s="157"/>
      <c r="AG51" s="157"/>
      <c r="AH51" s="157"/>
      <c r="AI51" s="157"/>
      <c r="AJ51" s="157"/>
      <c r="AK51" s="157"/>
      <c r="AL51" s="157"/>
      <c r="AM51" s="155"/>
      <c r="AN51" s="155"/>
      <c r="AO51" s="156"/>
      <c r="AP51" s="156"/>
      <c r="AQ51" s="154"/>
    </row>
    <row r="52" spans="1:43" ht="24" customHeight="1" x14ac:dyDescent="0.25">
      <c r="A52" s="1244" t="s">
        <v>295</v>
      </c>
      <c r="B52" s="1245"/>
      <c r="C52" s="1245"/>
      <c r="D52" s="1245"/>
      <c r="E52" s="1245"/>
      <c r="F52" s="1245"/>
      <c r="G52" s="1245"/>
      <c r="H52" s="1245"/>
      <c r="I52" s="1245"/>
      <c r="J52" s="1245"/>
      <c r="K52" s="1245"/>
      <c r="L52" s="1245"/>
      <c r="M52" s="1245"/>
      <c r="N52" s="1245"/>
      <c r="O52" s="1245"/>
      <c r="P52" s="1245"/>
      <c r="Q52" s="1245"/>
      <c r="R52" s="1245"/>
      <c r="S52" s="1245"/>
      <c r="T52" s="1245"/>
      <c r="U52" s="1245"/>
      <c r="V52" s="1245"/>
      <c r="W52" s="1245"/>
      <c r="X52" s="1245"/>
      <c r="Y52" s="1245"/>
      <c r="Z52" s="1245"/>
      <c r="AA52" s="1245"/>
      <c r="AB52" s="1245"/>
      <c r="AC52" s="1245"/>
      <c r="AD52" s="1245"/>
      <c r="AE52" s="1245"/>
      <c r="AF52" s="1245"/>
      <c r="AG52" s="1245"/>
      <c r="AH52" s="1245"/>
      <c r="AI52" s="1245"/>
      <c r="AJ52" s="1245"/>
      <c r="AK52" s="1246" t="s">
        <v>5</v>
      </c>
      <c r="AL52" s="1246"/>
      <c r="AM52" s="1246" t="s">
        <v>280</v>
      </c>
      <c r="AN52" s="1246"/>
      <c r="AO52" s="145" t="s">
        <v>279</v>
      </c>
      <c r="AP52" s="145" t="s">
        <v>278</v>
      </c>
      <c r="AQ52" s="137"/>
    </row>
    <row r="53" spans="1:43" ht="11.25" customHeight="1" x14ac:dyDescent="0.25">
      <c r="A53" s="1253" t="s">
        <v>294</v>
      </c>
      <c r="B53" s="1254"/>
      <c r="C53" s="1254"/>
      <c r="D53" s="1254"/>
      <c r="E53" s="1254"/>
      <c r="F53" s="1254"/>
      <c r="G53" s="1254"/>
      <c r="H53" s="1254"/>
      <c r="I53" s="1254"/>
      <c r="J53" s="1254"/>
      <c r="K53" s="1254"/>
      <c r="L53" s="1254"/>
      <c r="M53" s="1254"/>
      <c r="N53" s="1254"/>
      <c r="O53" s="1254"/>
      <c r="P53" s="1254"/>
      <c r="Q53" s="1254"/>
      <c r="R53" s="1254"/>
      <c r="S53" s="1254"/>
      <c r="T53" s="1254"/>
      <c r="U53" s="1254"/>
      <c r="V53" s="1254"/>
      <c r="W53" s="1254"/>
      <c r="X53" s="1254"/>
      <c r="Y53" s="1254"/>
      <c r="Z53" s="1254"/>
      <c r="AA53" s="1254"/>
      <c r="AB53" s="1254"/>
      <c r="AC53" s="1254"/>
      <c r="AD53" s="1254"/>
      <c r="AE53" s="1254"/>
      <c r="AF53" s="1254"/>
      <c r="AG53" s="1254"/>
      <c r="AH53" s="1254"/>
      <c r="AI53" s="1254"/>
      <c r="AJ53" s="1254"/>
      <c r="AK53" s="1255"/>
      <c r="AL53" s="1255"/>
      <c r="AM53" s="1255"/>
      <c r="AN53" s="1255"/>
      <c r="AO53" s="153"/>
      <c r="AP53" s="153"/>
      <c r="AQ53" s="137"/>
    </row>
    <row r="54" spans="1:43" ht="12" customHeight="1" x14ac:dyDescent="0.25">
      <c r="A54" s="1229" t="s">
        <v>293</v>
      </c>
      <c r="B54" s="1230"/>
      <c r="C54" s="1230"/>
      <c r="D54" s="1230"/>
      <c r="E54" s="1230"/>
      <c r="F54" s="1230"/>
      <c r="G54" s="1230"/>
      <c r="H54" s="1230"/>
      <c r="I54" s="1230"/>
      <c r="J54" s="1230"/>
      <c r="K54" s="1230"/>
      <c r="L54" s="1230"/>
      <c r="M54" s="1230"/>
      <c r="N54" s="1230"/>
      <c r="O54" s="1230"/>
      <c r="P54" s="1230"/>
      <c r="Q54" s="1230"/>
      <c r="R54" s="1230"/>
      <c r="S54" s="1230"/>
      <c r="T54" s="1230"/>
      <c r="U54" s="1230"/>
      <c r="V54" s="1230"/>
      <c r="W54" s="1230"/>
      <c r="X54" s="1230"/>
      <c r="Y54" s="1230"/>
      <c r="Z54" s="1230"/>
      <c r="AA54" s="1230"/>
      <c r="AB54" s="1230"/>
      <c r="AC54" s="1230"/>
      <c r="AD54" s="1230"/>
      <c r="AE54" s="1230"/>
      <c r="AF54" s="1230"/>
      <c r="AG54" s="1230"/>
      <c r="AH54" s="1230"/>
      <c r="AI54" s="1230"/>
      <c r="AJ54" s="1230"/>
      <c r="AK54" s="1231"/>
      <c r="AL54" s="1231"/>
      <c r="AM54" s="1231"/>
      <c r="AN54" s="1231"/>
      <c r="AO54" s="149"/>
      <c r="AP54" s="149"/>
      <c r="AQ54" s="137"/>
    </row>
    <row r="55" spans="1:43" ht="12" customHeight="1" x14ac:dyDescent="0.25">
      <c r="A55" s="1229" t="s">
        <v>292</v>
      </c>
      <c r="B55" s="1230"/>
      <c r="C55" s="1230"/>
      <c r="D55" s="1230"/>
      <c r="E55" s="1230"/>
      <c r="F55" s="1230"/>
      <c r="G55" s="1230"/>
      <c r="H55" s="1230"/>
      <c r="I55" s="1230"/>
      <c r="J55" s="1230"/>
      <c r="K55" s="1230"/>
      <c r="L55" s="1230"/>
      <c r="M55" s="1230"/>
      <c r="N55" s="1230"/>
      <c r="O55" s="1230"/>
      <c r="P55" s="1230"/>
      <c r="Q55" s="1230"/>
      <c r="R55" s="1230"/>
      <c r="S55" s="1230"/>
      <c r="T55" s="1230"/>
      <c r="U55" s="1230"/>
      <c r="V55" s="1230"/>
      <c r="W55" s="1230"/>
      <c r="X55" s="1230"/>
      <c r="Y55" s="1230"/>
      <c r="Z55" s="1230"/>
      <c r="AA55" s="1230"/>
      <c r="AB55" s="1230"/>
      <c r="AC55" s="1230"/>
      <c r="AD55" s="1230"/>
      <c r="AE55" s="1230"/>
      <c r="AF55" s="1230"/>
      <c r="AG55" s="1230"/>
      <c r="AH55" s="1230"/>
      <c r="AI55" s="1230"/>
      <c r="AJ55" s="1230"/>
      <c r="AK55" s="1231"/>
      <c r="AL55" s="1231"/>
      <c r="AM55" s="1231"/>
      <c r="AN55" s="1231"/>
      <c r="AO55" s="149"/>
      <c r="AP55" s="149"/>
      <c r="AQ55" s="137"/>
    </row>
    <row r="56" spans="1:43" ht="12" customHeight="1" thickBot="1" x14ac:dyDescent="0.3">
      <c r="A56" s="1247" t="s">
        <v>291</v>
      </c>
      <c r="B56" s="1248"/>
      <c r="C56" s="1248"/>
      <c r="D56" s="1248"/>
      <c r="E56" s="1248"/>
      <c r="F56" s="1248"/>
      <c r="G56" s="1248"/>
      <c r="H56" s="1248"/>
      <c r="I56" s="1248"/>
      <c r="J56" s="1248"/>
      <c r="K56" s="1248"/>
      <c r="L56" s="1248"/>
      <c r="M56" s="1248"/>
      <c r="N56" s="1248"/>
      <c r="O56" s="1248"/>
      <c r="P56" s="1248"/>
      <c r="Q56" s="1248"/>
      <c r="R56" s="1248"/>
      <c r="S56" s="1248"/>
      <c r="T56" s="1248"/>
      <c r="U56" s="1248"/>
      <c r="V56" s="1248"/>
      <c r="W56" s="1248"/>
      <c r="X56" s="1248"/>
      <c r="Y56" s="1248"/>
      <c r="Z56" s="1248"/>
      <c r="AA56" s="1248"/>
      <c r="AB56" s="1248"/>
      <c r="AC56" s="1248"/>
      <c r="AD56" s="1248"/>
      <c r="AE56" s="1248"/>
      <c r="AF56" s="1248"/>
      <c r="AG56" s="1248"/>
      <c r="AH56" s="1248"/>
      <c r="AI56" s="1248"/>
      <c r="AJ56" s="1248"/>
      <c r="AK56" s="1249"/>
      <c r="AL56" s="1249"/>
      <c r="AM56" s="1249"/>
      <c r="AN56" s="1249"/>
      <c r="AO56" s="152"/>
      <c r="AP56" s="152"/>
      <c r="AQ56" s="137"/>
    </row>
    <row r="57" spans="1:43" ht="6" customHeight="1" thickBot="1" x14ac:dyDescent="0.3">
      <c r="A57" s="147"/>
      <c r="B57" s="147"/>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47"/>
      <c r="AB57" s="147"/>
      <c r="AC57" s="147"/>
      <c r="AD57" s="147"/>
      <c r="AE57" s="147"/>
      <c r="AF57" s="147"/>
      <c r="AG57" s="147"/>
      <c r="AH57" s="147"/>
      <c r="AI57" s="147"/>
      <c r="AJ57" s="147"/>
      <c r="AK57" s="147"/>
      <c r="AL57" s="147"/>
      <c r="AM57" s="132"/>
      <c r="AN57" s="132"/>
      <c r="AO57" s="146"/>
      <c r="AP57" s="146"/>
      <c r="AQ57" s="131"/>
    </row>
    <row r="58" spans="1:43" ht="24" customHeight="1" x14ac:dyDescent="0.25">
      <c r="A58" s="1244" t="s">
        <v>290</v>
      </c>
      <c r="B58" s="1245"/>
      <c r="C58" s="1245"/>
      <c r="D58" s="1245"/>
      <c r="E58" s="1245"/>
      <c r="F58" s="1245"/>
      <c r="G58" s="1245"/>
      <c r="H58" s="1245"/>
      <c r="I58" s="1245"/>
      <c r="J58" s="1245"/>
      <c r="K58" s="1245"/>
      <c r="L58" s="1245"/>
      <c r="M58" s="1245"/>
      <c r="N58" s="1245"/>
      <c r="O58" s="1245"/>
      <c r="P58" s="1245"/>
      <c r="Q58" s="1245"/>
      <c r="R58" s="1245"/>
      <c r="S58" s="1245"/>
      <c r="T58" s="1245"/>
      <c r="U58" s="1245"/>
      <c r="V58" s="1245"/>
      <c r="W58" s="1245"/>
      <c r="X58" s="1245"/>
      <c r="Y58" s="1245"/>
      <c r="Z58" s="1245"/>
      <c r="AA58" s="1245"/>
      <c r="AB58" s="1245"/>
      <c r="AC58" s="1245"/>
      <c r="AD58" s="1245"/>
      <c r="AE58" s="1245"/>
      <c r="AF58" s="1245"/>
      <c r="AG58" s="1245"/>
      <c r="AH58" s="1245"/>
      <c r="AI58" s="1245"/>
      <c r="AJ58" s="1245"/>
      <c r="AK58" s="1246" t="s">
        <v>5</v>
      </c>
      <c r="AL58" s="1246"/>
      <c r="AM58" s="1246" t="s">
        <v>280</v>
      </c>
      <c r="AN58" s="1246"/>
      <c r="AO58" s="145" t="s">
        <v>279</v>
      </c>
      <c r="AP58" s="145" t="s">
        <v>278</v>
      </c>
      <c r="AQ58" s="137"/>
    </row>
    <row r="59" spans="1:43" ht="12.75" customHeight="1" x14ac:dyDescent="0.25">
      <c r="A59" s="1250" t="s">
        <v>289</v>
      </c>
      <c r="B59" s="1251"/>
      <c r="C59" s="1251"/>
      <c r="D59" s="1251"/>
      <c r="E59" s="1251"/>
      <c r="F59" s="1251"/>
      <c r="G59" s="1251"/>
      <c r="H59" s="1251"/>
      <c r="I59" s="1251"/>
      <c r="J59" s="1251"/>
      <c r="K59" s="1251"/>
      <c r="L59" s="1251"/>
      <c r="M59" s="1251"/>
      <c r="N59" s="1251"/>
      <c r="O59" s="1251"/>
      <c r="P59" s="1251"/>
      <c r="Q59" s="1251"/>
      <c r="R59" s="1251"/>
      <c r="S59" s="1251"/>
      <c r="T59" s="1251"/>
      <c r="U59" s="1251"/>
      <c r="V59" s="1251"/>
      <c r="W59" s="1251"/>
      <c r="X59" s="1251"/>
      <c r="Y59" s="1251"/>
      <c r="Z59" s="1251"/>
      <c r="AA59" s="1251"/>
      <c r="AB59" s="1251"/>
      <c r="AC59" s="1251"/>
      <c r="AD59" s="1251"/>
      <c r="AE59" s="1251"/>
      <c r="AF59" s="1251"/>
      <c r="AG59" s="1251"/>
      <c r="AH59" s="1251"/>
      <c r="AI59" s="1251"/>
      <c r="AJ59" s="1251"/>
      <c r="AK59" s="1252"/>
      <c r="AL59" s="1252"/>
      <c r="AM59" s="1252"/>
      <c r="AN59" s="1252"/>
      <c r="AO59" s="151"/>
      <c r="AP59" s="151"/>
      <c r="AQ59" s="143"/>
    </row>
    <row r="60" spans="1:43" ht="12" customHeight="1" x14ac:dyDescent="0.25">
      <c r="A60" s="1229" t="s">
        <v>288</v>
      </c>
      <c r="B60" s="1230"/>
      <c r="C60" s="1230"/>
      <c r="D60" s="1230"/>
      <c r="E60" s="1230"/>
      <c r="F60" s="1230"/>
      <c r="G60" s="1230"/>
      <c r="H60" s="1230"/>
      <c r="I60" s="1230"/>
      <c r="J60" s="1230"/>
      <c r="K60" s="1230"/>
      <c r="L60" s="1230"/>
      <c r="M60" s="1230"/>
      <c r="N60" s="1230"/>
      <c r="O60" s="1230"/>
      <c r="P60" s="1230"/>
      <c r="Q60" s="1230"/>
      <c r="R60" s="1230"/>
      <c r="S60" s="1230"/>
      <c r="T60" s="1230"/>
      <c r="U60" s="1230"/>
      <c r="V60" s="1230"/>
      <c r="W60" s="1230"/>
      <c r="X60" s="1230"/>
      <c r="Y60" s="1230"/>
      <c r="Z60" s="1230"/>
      <c r="AA60" s="1230"/>
      <c r="AB60" s="1230"/>
      <c r="AC60" s="1230"/>
      <c r="AD60" s="1230"/>
      <c r="AE60" s="1230"/>
      <c r="AF60" s="1230"/>
      <c r="AG60" s="1230"/>
      <c r="AH60" s="1230"/>
      <c r="AI60" s="1230"/>
      <c r="AJ60" s="1230"/>
      <c r="AK60" s="1231"/>
      <c r="AL60" s="1231"/>
      <c r="AM60" s="1231"/>
      <c r="AN60" s="1231"/>
      <c r="AO60" s="149"/>
      <c r="AP60" s="149"/>
      <c r="AQ60" s="137"/>
    </row>
    <row r="61" spans="1:43" ht="12" customHeight="1" x14ac:dyDescent="0.25">
      <c r="A61" s="1229" t="s">
        <v>287</v>
      </c>
      <c r="B61" s="1230"/>
      <c r="C61" s="1230"/>
      <c r="D61" s="1230"/>
      <c r="E61" s="1230"/>
      <c r="F61" s="1230"/>
      <c r="G61" s="1230"/>
      <c r="H61" s="1230"/>
      <c r="I61" s="1230"/>
      <c r="J61" s="1230"/>
      <c r="K61" s="1230"/>
      <c r="L61" s="1230"/>
      <c r="M61" s="1230"/>
      <c r="N61" s="1230"/>
      <c r="O61" s="1230"/>
      <c r="P61" s="1230"/>
      <c r="Q61" s="1230"/>
      <c r="R61" s="1230"/>
      <c r="S61" s="1230"/>
      <c r="T61" s="1230"/>
      <c r="U61" s="1230"/>
      <c r="V61" s="1230"/>
      <c r="W61" s="1230"/>
      <c r="X61" s="1230"/>
      <c r="Y61" s="1230"/>
      <c r="Z61" s="1230"/>
      <c r="AA61" s="1230"/>
      <c r="AB61" s="1230"/>
      <c r="AC61" s="1230"/>
      <c r="AD61" s="1230"/>
      <c r="AE61" s="1230"/>
      <c r="AF61" s="1230"/>
      <c r="AG61" s="1230"/>
      <c r="AH61" s="1230"/>
      <c r="AI61" s="1230"/>
      <c r="AJ61" s="1230"/>
      <c r="AK61" s="1231"/>
      <c r="AL61" s="1231"/>
      <c r="AM61" s="1231"/>
      <c r="AN61" s="1231"/>
      <c r="AO61" s="149"/>
      <c r="AP61" s="149"/>
      <c r="AQ61" s="137"/>
    </row>
    <row r="62" spans="1:43" ht="12" customHeight="1" x14ac:dyDescent="0.25">
      <c r="A62" s="1229" t="s">
        <v>286</v>
      </c>
      <c r="B62" s="1230"/>
      <c r="C62" s="1230"/>
      <c r="D62" s="1230"/>
      <c r="E62" s="1230"/>
      <c r="F62" s="1230"/>
      <c r="G62" s="1230"/>
      <c r="H62" s="1230"/>
      <c r="I62" s="1230"/>
      <c r="J62" s="1230"/>
      <c r="K62" s="1230"/>
      <c r="L62" s="1230"/>
      <c r="M62" s="1230"/>
      <c r="N62" s="1230"/>
      <c r="O62" s="1230"/>
      <c r="P62" s="1230"/>
      <c r="Q62" s="1230"/>
      <c r="R62" s="1230"/>
      <c r="S62" s="1230"/>
      <c r="T62" s="1230"/>
      <c r="U62" s="1230"/>
      <c r="V62" s="1230"/>
      <c r="W62" s="1230"/>
      <c r="X62" s="1230"/>
      <c r="Y62" s="1230"/>
      <c r="Z62" s="1230"/>
      <c r="AA62" s="1230"/>
      <c r="AB62" s="1230"/>
      <c r="AC62" s="1230"/>
      <c r="AD62" s="1230"/>
      <c r="AE62" s="1230"/>
      <c r="AF62" s="1230"/>
      <c r="AG62" s="1230"/>
      <c r="AH62" s="1230"/>
      <c r="AI62" s="1230"/>
      <c r="AJ62" s="1230"/>
      <c r="AK62" s="1231"/>
      <c r="AL62" s="1231"/>
      <c r="AM62" s="1231"/>
      <c r="AN62" s="1231"/>
      <c r="AO62" s="149"/>
      <c r="AP62" s="149"/>
      <c r="AQ62" s="137"/>
    </row>
    <row r="63" spans="1:43" ht="9.75" customHeight="1" x14ac:dyDescent="0.25">
      <c r="A63" s="1229"/>
      <c r="B63" s="1230"/>
      <c r="C63" s="1230"/>
      <c r="D63" s="1230"/>
      <c r="E63" s="1230"/>
      <c r="F63" s="1230"/>
      <c r="G63" s="1230"/>
      <c r="H63" s="1230"/>
      <c r="I63" s="1230"/>
      <c r="J63" s="1230"/>
      <c r="K63" s="1230"/>
      <c r="L63" s="1230"/>
      <c r="M63" s="1230"/>
      <c r="N63" s="1230"/>
      <c r="O63" s="1230"/>
      <c r="P63" s="1230"/>
      <c r="Q63" s="1230"/>
      <c r="R63" s="1230"/>
      <c r="S63" s="1230"/>
      <c r="T63" s="1230"/>
      <c r="U63" s="1230"/>
      <c r="V63" s="1230"/>
      <c r="W63" s="1230"/>
      <c r="X63" s="1230"/>
      <c r="Y63" s="1230"/>
      <c r="Z63" s="1230"/>
      <c r="AA63" s="1230"/>
      <c r="AB63" s="1230"/>
      <c r="AC63" s="1230"/>
      <c r="AD63" s="1230"/>
      <c r="AE63" s="1230"/>
      <c r="AF63" s="1230"/>
      <c r="AG63" s="1230"/>
      <c r="AH63" s="1230"/>
      <c r="AI63" s="1230"/>
      <c r="AJ63" s="1230"/>
      <c r="AK63" s="1231"/>
      <c r="AL63" s="1231"/>
      <c r="AM63" s="1231"/>
      <c r="AN63" s="1231"/>
      <c r="AO63" s="149"/>
      <c r="AP63" s="149"/>
      <c r="AQ63" s="137"/>
    </row>
    <row r="64" spans="1:43" ht="9.75" customHeight="1" x14ac:dyDescent="0.25">
      <c r="A64" s="1229"/>
      <c r="B64" s="1230"/>
      <c r="C64" s="1230"/>
      <c r="D64" s="1230"/>
      <c r="E64" s="1230"/>
      <c r="F64" s="1230"/>
      <c r="G64" s="1230"/>
      <c r="H64" s="1230"/>
      <c r="I64" s="1230"/>
      <c r="J64" s="1230"/>
      <c r="K64" s="1230"/>
      <c r="L64" s="1230"/>
      <c r="M64" s="1230"/>
      <c r="N64" s="1230"/>
      <c r="O64" s="1230"/>
      <c r="P64" s="1230"/>
      <c r="Q64" s="1230"/>
      <c r="R64" s="1230"/>
      <c r="S64" s="1230"/>
      <c r="T64" s="1230"/>
      <c r="U64" s="1230"/>
      <c r="V64" s="1230"/>
      <c r="W64" s="1230"/>
      <c r="X64" s="1230"/>
      <c r="Y64" s="1230"/>
      <c r="Z64" s="1230"/>
      <c r="AA64" s="1230"/>
      <c r="AB64" s="1230"/>
      <c r="AC64" s="1230"/>
      <c r="AD64" s="1230"/>
      <c r="AE64" s="1230"/>
      <c r="AF64" s="1230"/>
      <c r="AG64" s="1230"/>
      <c r="AH64" s="1230"/>
      <c r="AI64" s="1230"/>
      <c r="AJ64" s="1230"/>
      <c r="AK64" s="1231"/>
      <c r="AL64" s="1231"/>
      <c r="AM64" s="1231"/>
      <c r="AN64" s="1231"/>
      <c r="AO64" s="149"/>
      <c r="AP64" s="149"/>
      <c r="AQ64" s="137"/>
    </row>
    <row r="65" spans="1:43" ht="12" customHeight="1" x14ac:dyDescent="0.25">
      <c r="A65" s="1229" t="s">
        <v>285</v>
      </c>
      <c r="B65" s="1230"/>
      <c r="C65" s="1230"/>
      <c r="D65" s="1230"/>
      <c r="E65" s="1230"/>
      <c r="F65" s="1230"/>
      <c r="G65" s="1230"/>
      <c r="H65" s="1230"/>
      <c r="I65" s="1230"/>
      <c r="J65" s="1230"/>
      <c r="K65" s="1230"/>
      <c r="L65" s="1230"/>
      <c r="M65" s="1230"/>
      <c r="N65" s="1230"/>
      <c r="O65" s="1230"/>
      <c r="P65" s="1230"/>
      <c r="Q65" s="1230"/>
      <c r="R65" s="1230"/>
      <c r="S65" s="1230"/>
      <c r="T65" s="1230"/>
      <c r="U65" s="1230"/>
      <c r="V65" s="1230"/>
      <c r="W65" s="1230"/>
      <c r="X65" s="1230"/>
      <c r="Y65" s="1230"/>
      <c r="Z65" s="1230"/>
      <c r="AA65" s="1230"/>
      <c r="AB65" s="1230"/>
      <c r="AC65" s="1230"/>
      <c r="AD65" s="1230"/>
      <c r="AE65" s="1230"/>
      <c r="AF65" s="1230"/>
      <c r="AG65" s="1230"/>
      <c r="AH65" s="1230"/>
      <c r="AI65" s="1230"/>
      <c r="AJ65" s="1230"/>
      <c r="AK65" s="1231"/>
      <c r="AL65" s="1231"/>
      <c r="AM65" s="1231"/>
      <c r="AN65" s="1231"/>
      <c r="AO65" s="149"/>
      <c r="AP65" s="149"/>
      <c r="AQ65" s="137"/>
    </row>
    <row r="66" spans="1:43" ht="27.75" customHeight="1" x14ac:dyDescent="0.25">
      <c r="A66" s="1233" t="s">
        <v>284</v>
      </c>
      <c r="B66" s="1234"/>
      <c r="C66" s="1234"/>
      <c r="D66" s="1234"/>
      <c r="E66" s="1234"/>
      <c r="F66" s="1234"/>
      <c r="G66" s="1234"/>
      <c r="H66" s="1234"/>
      <c r="I66" s="1234"/>
      <c r="J66" s="1234"/>
      <c r="K66" s="1234"/>
      <c r="L66" s="1234"/>
      <c r="M66" s="1234"/>
      <c r="N66" s="1234"/>
      <c r="O66" s="1234"/>
      <c r="P66" s="1234"/>
      <c r="Q66" s="1234"/>
      <c r="R66" s="1234"/>
      <c r="S66" s="1234"/>
      <c r="T66" s="1234"/>
      <c r="U66" s="1234"/>
      <c r="V66" s="1234"/>
      <c r="W66" s="1234"/>
      <c r="X66" s="1234"/>
      <c r="Y66" s="1234"/>
      <c r="Z66" s="1234"/>
      <c r="AA66" s="1234"/>
      <c r="AB66" s="1234"/>
      <c r="AC66" s="1234"/>
      <c r="AD66" s="1234"/>
      <c r="AE66" s="1234"/>
      <c r="AF66" s="1234"/>
      <c r="AG66" s="1234"/>
      <c r="AH66" s="1234"/>
      <c r="AI66" s="1234"/>
      <c r="AJ66" s="1235"/>
      <c r="AK66" s="1236"/>
      <c r="AL66" s="1236"/>
      <c r="AM66" s="1236"/>
      <c r="AN66" s="1236"/>
      <c r="AO66" s="150"/>
      <c r="AP66" s="150"/>
      <c r="AQ66" s="143"/>
    </row>
    <row r="67" spans="1:43" ht="11.25" customHeight="1" x14ac:dyDescent="0.25">
      <c r="A67" s="1229" t="s">
        <v>276</v>
      </c>
      <c r="B67" s="1230"/>
      <c r="C67" s="1230"/>
      <c r="D67" s="1230"/>
      <c r="E67" s="1230"/>
      <c r="F67" s="1230"/>
      <c r="G67" s="1230"/>
      <c r="H67" s="1230"/>
      <c r="I67" s="1230"/>
      <c r="J67" s="1230"/>
      <c r="K67" s="1230"/>
      <c r="L67" s="1230"/>
      <c r="M67" s="1230"/>
      <c r="N67" s="1230"/>
      <c r="O67" s="1230"/>
      <c r="P67" s="1230"/>
      <c r="Q67" s="1230"/>
      <c r="R67" s="1230"/>
      <c r="S67" s="1230"/>
      <c r="T67" s="1230"/>
      <c r="U67" s="1230"/>
      <c r="V67" s="1230"/>
      <c r="W67" s="1230"/>
      <c r="X67" s="1230"/>
      <c r="Y67" s="1230"/>
      <c r="Z67" s="1230"/>
      <c r="AA67" s="1230"/>
      <c r="AB67" s="1230"/>
      <c r="AC67" s="1230"/>
      <c r="AD67" s="1230"/>
      <c r="AE67" s="1230"/>
      <c r="AF67" s="1230"/>
      <c r="AG67" s="1230"/>
      <c r="AH67" s="1230"/>
      <c r="AI67" s="1230"/>
      <c r="AJ67" s="1230"/>
      <c r="AK67" s="1231"/>
      <c r="AL67" s="1231"/>
      <c r="AM67" s="1231"/>
      <c r="AN67" s="1231"/>
      <c r="AO67" s="149"/>
      <c r="AP67" s="149"/>
      <c r="AQ67" s="137"/>
    </row>
    <row r="68" spans="1:43" ht="25.5" customHeight="1" x14ac:dyDescent="0.25">
      <c r="A68" s="1233" t="s">
        <v>277</v>
      </c>
      <c r="B68" s="1234"/>
      <c r="C68" s="1234"/>
      <c r="D68" s="1234"/>
      <c r="E68" s="1234"/>
      <c r="F68" s="1234"/>
      <c r="G68" s="1234"/>
      <c r="H68" s="1234"/>
      <c r="I68" s="1234"/>
      <c r="J68" s="1234"/>
      <c r="K68" s="1234"/>
      <c r="L68" s="1234"/>
      <c r="M68" s="1234"/>
      <c r="N68" s="1234"/>
      <c r="O68" s="1234"/>
      <c r="P68" s="1234"/>
      <c r="Q68" s="1234"/>
      <c r="R68" s="1234"/>
      <c r="S68" s="1234"/>
      <c r="T68" s="1234"/>
      <c r="U68" s="1234"/>
      <c r="V68" s="1234"/>
      <c r="W68" s="1234"/>
      <c r="X68" s="1234"/>
      <c r="Y68" s="1234"/>
      <c r="Z68" s="1234"/>
      <c r="AA68" s="1234"/>
      <c r="AB68" s="1234"/>
      <c r="AC68" s="1234"/>
      <c r="AD68" s="1234"/>
      <c r="AE68" s="1234"/>
      <c r="AF68" s="1234"/>
      <c r="AG68" s="1234"/>
      <c r="AH68" s="1234"/>
      <c r="AI68" s="1234"/>
      <c r="AJ68" s="1235"/>
      <c r="AK68" s="1236"/>
      <c r="AL68" s="1236"/>
      <c r="AM68" s="1236"/>
      <c r="AN68" s="1236"/>
      <c r="AO68" s="150"/>
      <c r="AP68" s="150"/>
      <c r="AQ68" s="143"/>
    </row>
    <row r="69" spans="1:43" ht="12" customHeight="1" x14ac:dyDescent="0.25">
      <c r="A69" s="1229" t="s">
        <v>275</v>
      </c>
      <c r="B69" s="1230"/>
      <c r="C69" s="1230"/>
      <c r="D69" s="1230"/>
      <c r="E69" s="1230"/>
      <c r="F69" s="1230"/>
      <c r="G69" s="1230"/>
      <c r="H69" s="1230"/>
      <c r="I69" s="1230"/>
      <c r="J69" s="1230"/>
      <c r="K69" s="1230"/>
      <c r="L69" s="1230"/>
      <c r="M69" s="1230"/>
      <c r="N69" s="1230"/>
      <c r="O69" s="1230"/>
      <c r="P69" s="1230"/>
      <c r="Q69" s="1230"/>
      <c r="R69" s="1230"/>
      <c r="S69" s="1230"/>
      <c r="T69" s="1230"/>
      <c r="U69" s="1230"/>
      <c r="V69" s="1230"/>
      <c r="W69" s="1230"/>
      <c r="X69" s="1230"/>
      <c r="Y69" s="1230"/>
      <c r="Z69" s="1230"/>
      <c r="AA69" s="1230"/>
      <c r="AB69" s="1230"/>
      <c r="AC69" s="1230"/>
      <c r="AD69" s="1230"/>
      <c r="AE69" s="1230"/>
      <c r="AF69" s="1230"/>
      <c r="AG69" s="1230"/>
      <c r="AH69" s="1230"/>
      <c r="AI69" s="1230"/>
      <c r="AJ69" s="1230"/>
      <c r="AK69" s="1231"/>
      <c r="AL69" s="1231"/>
      <c r="AM69" s="1231"/>
      <c r="AN69" s="1231"/>
      <c r="AO69" s="149"/>
      <c r="AP69" s="149"/>
      <c r="AQ69" s="137"/>
    </row>
    <row r="70" spans="1:43" ht="12.75" customHeight="1" x14ac:dyDescent="0.25">
      <c r="A70" s="1238" t="s">
        <v>283</v>
      </c>
      <c r="B70" s="1239"/>
      <c r="C70" s="1239"/>
      <c r="D70" s="1239"/>
      <c r="E70" s="1239"/>
      <c r="F70" s="1239"/>
      <c r="G70" s="1239"/>
      <c r="H70" s="1239"/>
      <c r="I70" s="1239"/>
      <c r="J70" s="1239"/>
      <c r="K70" s="1239"/>
      <c r="L70" s="1239"/>
      <c r="M70" s="1239"/>
      <c r="N70" s="1239"/>
      <c r="O70" s="1239"/>
      <c r="P70" s="1239"/>
      <c r="Q70" s="1239"/>
      <c r="R70" s="1239"/>
      <c r="S70" s="1239"/>
      <c r="T70" s="1239"/>
      <c r="U70" s="1239"/>
      <c r="V70" s="1239"/>
      <c r="W70" s="1239"/>
      <c r="X70" s="1239"/>
      <c r="Y70" s="1239"/>
      <c r="Z70" s="1239"/>
      <c r="AA70" s="1239"/>
      <c r="AB70" s="1239"/>
      <c r="AC70" s="1239"/>
      <c r="AD70" s="1239"/>
      <c r="AE70" s="1239"/>
      <c r="AF70" s="1239"/>
      <c r="AG70" s="1239"/>
      <c r="AH70" s="1239"/>
      <c r="AI70" s="1239"/>
      <c r="AJ70" s="1239"/>
      <c r="AK70" s="1236"/>
      <c r="AL70" s="1236"/>
      <c r="AM70" s="1236"/>
      <c r="AN70" s="1236"/>
      <c r="AO70" s="150"/>
      <c r="AP70" s="150"/>
      <c r="AQ70" s="143"/>
    </row>
    <row r="71" spans="1:43" ht="12" customHeight="1" x14ac:dyDescent="0.25">
      <c r="A71" s="1229" t="s">
        <v>274</v>
      </c>
      <c r="B71" s="1230"/>
      <c r="C71" s="1230"/>
      <c r="D71" s="1230"/>
      <c r="E71" s="1230"/>
      <c r="F71" s="1230"/>
      <c r="G71" s="1230"/>
      <c r="H71" s="1230"/>
      <c r="I71" s="1230"/>
      <c r="J71" s="1230"/>
      <c r="K71" s="1230"/>
      <c r="L71" s="1230"/>
      <c r="M71" s="1230"/>
      <c r="N71" s="1230"/>
      <c r="O71" s="1230"/>
      <c r="P71" s="1230"/>
      <c r="Q71" s="1230"/>
      <c r="R71" s="1230"/>
      <c r="S71" s="1230"/>
      <c r="T71" s="1230"/>
      <c r="U71" s="1230"/>
      <c r="V71" s="1230"/>
      <c r="W71" s="1230"/>
      <c r="X71" s="1230"/>
      <c r="Y71" s="1230"/>
      <c r="Z71" s="1230"/>
      <c r="AA71" s="1230"/>
      <c r="AB71" s="1230"/>
      <c r="AC71" s="1230"/>
      <c r="AD71" s="1230"/>
      <c r="AE71" s="1230"/>
      <c r="AF71" s="1230"/>
      <c r="AG71" s="1230"/>
      <c r="AH71" s="1230"/>
      <c r="AI71" s="1230"/>
      <c r="AJ71" s="1230"/>
      <c r="AK71" s="1231"/>
      <c r="AL71" s="1231"/>
      <c r="AM71" s="1231"/>
      <c r="AN71" s="1231"/>
      <c r="AO71" s="149"/>
      <c r="AP71" s="149"/>
      <c r="AQ71" s="137"/>
    </row>
    <row r="72" spans="1:43" ht="12.75" customHeight="1" thickBot="1" x14ac:dyDescent="0.3">
      <c r="A72" s="1240" t="s">
        <v>282</v>
      </c>
      <c r="B72" s="1241"/>
      <c r="C72" s="1241"/>
      <c r="D72" s="1241"/>
      <c r="E72" s="1241"/>
      <c r="F72" s="1241"/>
      <c r="G72" s="1241"/>
      <c r="H72" s="1241"/>
      <c r="I72" s="1241"/>
      <c r="J72" s="1241"/>
      <c r="K72" s="1241"/>
      <c r="L72" s="1241"/>
      <c r="M72" s="1241"/>
      <c r="N72" s="1241"/>
      <c r="O72" s="1241"/>
      <c r="P72" s="1241"/>
      <c r="Q72" s="1241"/>
      <c r="R72" s="1241"/>
      <c r="S72" s="1241"/>
      <c r="T72" s="1241"/>
      <c r="U72" s="1241"/>
      <c r="V72" s="1241"/>
      <c r="W72" s="1241"/>
      <c r="X72" s="1241"/>
      <c r="Y72" s="1241"/>
      <c r="Z72" s="1241"/>
      <c r="AA72" s="1241"/>
      <c r="AB72" s="1241"/>
      <c r="AC72" s="1241"/>
      <c r="AD72" s="1241"/>
      <c r="AE72" s="1241"/>
      <c r="AF72" s="1241"/>
      <c r="AG72" s="1241"/>
      <c r="AH72" s="1241"/>
      <c r="AI72" s="1241"/>
      <c r="AJ72" s="1242"/>
      <c r="AK72" s="1243"/>
      <c r="AL72" s="1243"/>
      <c r="AM72" s="1243"/>
      <c r="AN72" s="1243"/>
      <c r="AO72" s="148"/>
      <c r="AP72" s="148"/>
      <c r="AQ72" s="143"/>
    </row>
    <row r="73" spans="1:43" ht="7.5" customHeight="1" thickBot="1" x14ac:dyDescent="0.3">
      <c r="A73" s="147"/>
      <c r="B73" s="147"/>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47"/>
      <c r="AB73" s="147"/>
      <c r="AC73" s="147"/>
      <c r="AD73" s="147"/>
      <c r="AE73" s="147"/>
      <c r="AF73" s="147"/>
      <c r="AG73" s="147"/>
      <c r="AH73" s="147"/>
      <c r="AI73" s="147"/>
      <c r="AJ73" s="147"/>
      <c r="AK73" s="147"/>
      <c r="AL73" s="147"/>
      <c r="AM73" s="132"/>
      <c r="AN73" s="132"/>
      <c r="AO73" s="146"/>
      <c r="AP73" s="146"/>
      <c r="AQ73" s="131"/>
    </row>
    <row r="74" spans="1:43" ht="25.5" customHeight="1" x14ac:dyDescent="0.25">
      <c r="A74" s="1244" t="s">
        <v>281</v>
      </c>
      <c r="B74" s="1245"/>
      <c r="C74" s="1245"/>
      <c r="D74" s="1245"/>
      <c r="E74" s="1245"/>
      <c r="F74" s="1245"/>
      <c r="G74" s="1245"/>
      <c r="H74" s="1245"/>
      <c r="I74" s="1245"/>
      <c r="J74" s="1245"/>
      <c r="K74" s="1245"/>
      <c r="L74" s="1245"/>
      <c r="M74" s="1245"/>
      <c r="N74" s="1245"/>
      <c r="O74" s="1245"/>
      <c r="P74" s="1245"/>
      <c r="Q74" s="1245"/>
      <c r="R74" s="1245"/>
      <c r="S74" s="1245"/>
      <c r="T74" s="1245"/>
      <c r="U74" s="1245"/>
      <c r="V74" s="1245"/>
      <c r="W74" s="1245"/>
      <c r="X74" s="1245"/>
      <c r="Y74" s="1245"/>
      <c r="Z74" s="1245"/>
      <c r="AA74" s="1245"/>
      <c r="AB74" s="1245"/>
      <c r="AC74" s="1245"/>
      <c r="AD74" s="1245"/>
      <c r="AE74" s="1245"/>
      <c r="AF74" s="1245"/>
      <c r="AG74" s="1245"/>
      <c r="AH74" s="1245"/>
      <c r="AI74" s="1245"/>
      <c r="AJ74" s="1245"/>
      <c r="AK74" s="1246" t="s">
        <v>5</v>
      </c>
      <c r="AL74" s="1246"/>
      <c r="AM74" s="1246" t="s">
        <v>280</v>
      </c>
      <c r="AN74" s="1246"/>
      <c r="AO74" s="145" t="s">
        <v>279</v>
      </c>
      <c r="AP74" s="145" t="s">
        <v>278</v>
      </c>
      <c r="AQ74" s="137"/>
    </row>
    <row r="75" spans="1:43" ht="25.5" customHeight="1" x14ac:dyDescent="0.25">
      <c r="A75" s="1233" t="s">
        <v>277</v>
      </c>
      <c r="B75" s="1234"/>
      <c r="C75" s="1234"/>
      <c r="D75" s="1234"/>
      <c r="E75" s="1234"/>
      <c r="F75" s="1234"/>
      <c r="G75" s="1234"/>
      <c r="H75" s="1234"/>
      <c r="I75" s="1234"/>
      <c r="J75" s="1234"/>
      <c r="K75" s="1234"/>
      <c r="L75" s="1234"/>
      <c r="M75" s="1234"/>
      <c r="N75" s="1234"/>
      <c r="O75" s="1234"/>
      <c r="P75" s="1234"/>
      <c r="Q75" s="1234"/>
      <c r="R75" s="1234"/>
      <c r="S75" s="1234"/>
      <c r="T75" s="1234"/>
      <c r="U75" s="1234"/>
      <c r="V75" s="1234"/>
      <c r="W75" s="1234"/>
      <c r="X75" s="1234"/>
      <c r="Y75" s="1234"/>
      <c r="Z75" s="1234"/>
      <c r="AA75" s="1234"/>
      <c r="AB75" s="1234"/>
      <c r="AC75" s="1234"/>
      <c r="AD75" s="1234"/>
      <c r="AE75" s="1234"/>
      <c r="AF75" s="1234"/>
      <c r="AG75" s="1234"/>
      <c r="AH75" s="1234"/>
      <c r="AI75" s="1234"/>
      <c r="AJ75" s="1235"/>
      <c r="AK75" s="1236"/>
      <c r="AL75" s="1236"/>
      <c r="AM75" s="1237"/>
      <c r="AN75" s="1237"/>
      <c r="AO75" s="141"/>
      <c r="AP75" s="141"/>
      <c r="AQ75" s="143"/>
    </row>
    <row r="76" spans="1:43" ht="12" customHeight="1" x14ac:dyDescent="0.25">
      <c r="A76" s="1229" t="s">
        <v>276</v>
      </c>
      <c r="B76" s="1230"/>
      <c r="C76" s="1230"/>
      <c r="D76" s="1230"/>
      <c r="E76" s="1230"/>
      <c r="F76" s="1230"/>
      <c r="G76" s="1230"/>
      <c r="H76" s="1230"/>
      <c r="I76" s="1230"/>
      <c r="J76" s="1230"/>
      <c r="K76" s="1230"/>
      <c r="L76" s="1230"/>
      <c r="M76" s="1230"/>
      <c r="N76" s="1230"/>
      <c r="O76" s="1230"/>
      <c r="P76" s="1230"/>
      <c r="Q76" s="1230"/>
      <c r="R76" s="1230"/>
      <c r="S76" s="1230"/>
      <c r="T76" s="1230"/>
      <c r="U76" s="1230"/>
      <c r="V76" s="1230"/>
      <c r="W76" s="1230"/>
      <c r="X76" s="1230"/>
      <c r="Y76" s="1230"/>
      <c r="Z76" s="1230"/>
      <c r="AA76" s="1230"/>
      <c r="AB76" s="1230"/>
      <c r="AC76" s="1230"/>
      <c r="AD76" s="1230"/>
      <c r="AE76" s="1230"/>
      <c r="AF76" s="1230"/>
      <c r="AG76" s="1230"/>
      <c r="AH76" s="1230"/>
      <c r="AI76" s="1230"/>
      <c r="AJ76" s="1230"/>
      <c r="AK76" s="1231"/>
      <c r="AL76" s="1231"/>
      <c r="AM76" s="1232"/>
      <c r="AN76" s="1232"/>
      <c r="AO76" s="144"/>
      <c r="AP76" s="144"/>
      <c r="AQ76" s="137"/>
    </row>
    <row r="77" spans="1:43" ht="12" customHeight="1" x14ac:dyDescent="0.25">
      <c r="A77" s="1229" t="s">
        <v>275</v>
      </c>
      <c r="B77" s="1230"/>
      <c r="C77" s="1230"/>
      <c r="D77" s="1230"/>
      <c r="E77" s="1230"/>
      <c r="F77" s="1230"/>
      <c r="G77" s="1230"/>
      <c r="H77" s="1230"/>
      <c r="I77" s="1230"/>
      <c r="J77" s="1230"/>
      <c r="K77" s="1230"/>
      <c r="L77" s="1230"/>
      <c r="M77" s="1230"/>
      <c r="N77" s="1230"/>
      <c r="O77" s="1230"/>
      <c r="P77" s="1230"/>
      <c r="Q77" s="1230"/>
      <c r="R77" s="1230"/>
      <c r="S77" s="1230"/>
      <c r="T77" s="1230"/>
      <c r="U77" s="1230"/>
      <c r="V77" s="1230"/>
      <c r="W77" s="1230"/>
      <c r="X77" s="1230"/>
      <c r="Y77" s="1230"/>
      <c r="Z77" s="1230"/>
      <c r="AA77" s="1230"/>
      <c r="AB77" s="1230"/>
      <c r="AC77" s="1230"/>
      <c r="AD77" s="1230"/>
      <c r="AE77" s="1230"/>
      <c r="AF77" s="1230"/>
      <c r="AG77" s="1230"/>
      <c r="AH77" s="1230"/>
      <c r="AI77" s="1230"/>
      <c r="AJ77" s="1230"/>
      <c r="AK77" s="1231"/>
      <c r="AL77" s="1231"/>
      <c r="AM77" s="1232"/>
      <c r="AN77" s="1232"/>
      <c r="AO77" s="144"/>
      <c r="AP77" s="144"/>
      <c r="AQ77" s="137"/>
    </row>
    <row r="78" spans="1:43" ht="12" customHeight="1" x14ac:dyDescent="0.25">
      <c r="A78" s="1229" t="s">
        <v>274</v>
      </c>
      <c r="B78" s="1230"/>
      <c r="C78" s="1230"/>
      <c r="D78" s="1230"/>
      <c r="E78" s="1230"/>
      <c r="F78" s="1230"/>
      <c r="G78" s="1230"/>
      <c r="H78" s="1230"/>
      <c r="I78" s="1230"/>
      <c r="J78" s="1230"/>
      <c r="K78" s="1230"/>
      <c r="L78" s="1230"/>
      <c r="M78" s="1230"/>
      <c r="N78" s="1230"/>
      <c r="O78" s="1230"/>
      <c r="P78" s="1230"/>
      <c r="Q78" s="1230"/>
      <c r="R78" s="1230"/>
      <c r="S78" s="1230"/>
      <c r="T78" s="1230"/>
      <c r="U78" s="1230"/>
      <c r="V78" s="1230"/>
      <c r="W78" s="1230"/>
      <c r="X78" s="1230"/>
      <c r="Y78" s="1230"/>
      <c r="Z78" s="1230"/>
      <c r="AA78" s="1230"/>
      <c r="AB78" s="1230"/>
      <c r="AC78" s="1230"/>
      <c r="AD78" s="1230"/>
      <c r="AE78" s="1230"/>
      <c r="AF78" s="1230"/>
      <c r="AG78" s="1230"/>
      <c r="AH78" s="1230"/>
      <c r="AI78" s="1230"/>
      <c r="AJ78" s="1230"/>
      <c r="AK78" s="1231"/>
      <c r="AL78" s="1231"/>
      <c r="AM78" s="1232"/>
      <c r="AN78" s="1232"/>
      <c r="AO78" s="144"/>
      <c r="AP78" s="144"/>
      <c r="AQ78" s="137"/>
    </row>
    <row r="79" spans="1:43" ht="12" customHeight="1" x14ac:dyDescent="0.25">
      <c r="A79" s="1229" t="s">
        <v>273</v>
      </c>
      <c r="B79" s="1230"/>
      <c r="C79" s="1230"/>
      <c r="D79" s="1230"/>
      <c r="E79" s="1230"/>
      <c r="F79" s="1230"/>
      <c r="G79" s="1230"/>
      <c r="H79" s="1230"/>
      <c r="I79" s="1230"/>
      <c r="J79" s="1230"/>
      <c r="K79" s="1230"/>
      <c r="L79" s="1230"/>
      <c r="M79" s="1230"/>
      <c r="N79" s="1230"/>
      <c r="O79" s="1230"/>
      <c r="P79" s="1230"/>
      <c r="Q79" s="1230"/>
      <c r="R79" s="1230"/>
      <c r="S79" s="1230"/>
      <c r="T79" s="1230"/>
      <c r="U79" s="1230"/>
      <c r="V79" s="1230"/>
      <c r="W79" s="1230"/>
      <c r="X79" s="1230"/>
      <c r="Y79" s="1230"/>
      <c r="Z79" s="1230"/>
      <c r="AA79" s="1230"/>
      <c r="AB79" s="1230"/>
      <c r="AC79" s="1230"/>
      <c r="AD79" s="1230"/>
      <c r="AE79" s="1230"/>
      <c r="AF79" s="1230"/>
      <c r="AG79" s="1230"/>
      <c r="AH79" s="1230"/>
      <c r="AI79" s="1230"/>
      <c r="AJ79" s="1230"/>
      <c r="AK79" s="1231"/>
      <c r="AL79" s="1231"/>
      <c r="AM79" s="1232"/>
      <c r="AN79" s="1232"/>
      <c r="AO79" s="144"/>
      <c r="AP79" s="144"/>
      <c r="AQ79" s="137"/>
    </row>
    <row r="80" spans="1:43" ht="12" customHeight="1" x14ac:dyDescent="0.25">
      <c r="A80" s="1229" t="s">
        <v>272</v>
      </c>
      <c r="B80" s="1230"/>
      <c r="C80" s="1230"/>
      <c r="D80" s="1230"/>
      <c r="E80" s="1230"/>
      <c r="F80" s="1230"/>
      <c r="G80" s="1230"/>
      <c r="H80" s="1230"/>
      <c r="I80" s="1230"/>
      <c r="J80" s="1230"/>
      <c r="K80" s="1230"/>
      <c r="L80" s="1230"/>
      <c r="M80" s="1230"/>
      <c r="N80" s="1230"/>
      <c r="O80" s="1230"/>
      <c r="P80" s="1230"/>
      <c r="Q80" s="1230"/>
      <c r="R80" s="1230"/>
      <c r="S80" s="1230"/>
      <c r="T80" s="1230"/>
      <c r="U80" s="1230"/>
      <c r="V80" s="1230"/>
      <c r="W80" s="1230"/>
      <c r="X80" s="1230"/>
      <c r="Y80" s="1230"/>
      <c r="Z80" s="1230"/>
      <c r="AA80" s="1230"/>
      <c r="AB80" s="1230"/>
      <c r="AC80" s="1230"/>
      <c r="AD80" s="1230"/>
      <c r="AE80" s="1230"/>
      <c r="AF80" s="1230"/>
      <c r="AG80" s="1230"/>
      <c r="AH80" s="1230"/>
      <c r="AI80" s="1230"/>
      <c r="AJ80" s="1230"/>
      <c r="AK80" s="1231"/>
      <c r="AL80" s="1231"/>
      <c r="AM80" s="1232"/>
      <c r="AN80" s="1232"/>
      <c r="AO80" s="144"/>
      <c r="AP80" s="144"/>
      <c r="AQ80" s="137"/>
    </row>
    <row r="81" spans="1:45" ht="12.75" customHeight="1" x14ac:dyDescent="0.25">
      <c r="A81" s="1229" t="s">
        <v>271</v>
      </c>
      <c r="B81" s="1230"/>
      <c r="C81" s="1230"/>
      <c r="D81" s="1230"/>
      <c r="E81" s="1230"/>
      <c r="F81" s="1230"/>
      <c r="G81" s="1230"/>
      <c r="H81" s="1230"/>
      <c r="I81" s="1230"/>
      <c r="J81" s="1230"/>
      <c r="K81" s="1230"/>
      <c r="L81" s="1230"/>
      <c r="M81" s="1230"/>
      <c r="N81" s="1230"/>
      <c r="O81" s="1230"/>
      <c r="P81" s="1230"/>
      <c r="Q81" s="1230"/>
      <c r="R81" s="1230"/>
      <c r="S81" s="1230"/>
      <c r="T81" s="1230"/>
      <c r="U81" s="1230"/>
      <c r="V81" s="1230"/>
      <c r="W81" s="1230"/>
      <c r="X81" s="1230"/>
      <c r="Y81" s="1230"/>
      <c r="Z81" s="1230"/>
      <c r="AA81" s="1230"/>
      <c r="AB81" s="1230"/>
      <c r="AC81" s="1230"/>
      <c r="AD81" s="1230"/>
      <c r="AE81" s="1230"/>
      <c r="AF81" s="1230"/>
      <c r="AG81" s="1230"/>
      <c r="AH81" s="1230"/>
      <c r="AI81" s="1230"/>
      <c r="AJ81" s="1230"/>
      <c r="AK81" s="1231"/>
      <c r="AL81" s="1231"/>
      <c r="AM81" s="1232"/>
      <c r="AN81" s="1232"/>
      <c r="AO81" s="144"/>
      <c r="AP81" s="144"/>
      <c r="AQ81" s="137"/>
    </row>
    <row r="82" spans="1:45" ht="12.75" customHeight="1" x14ac:dyDescent="0.25">
      <c r="A82" s="1229" t="s">
        <v>270</v>
      </c>
      <c r="B82" s="1230"/>
      <c r="C82" s="1230"/>
      <c r="D82" s="1230"/>
      <c r="E82" s="1230"/>
      <c r="F82" s="1230"/>
      <c r="G82" s="1230"/>
      <c r="H82" s="1230"/>
      <c r="I82" s="1230"/>
      <c r="J82" s="1230"/>
      <c r="K82" s="1230"/>
      <c r="L82" s="1230"/>
      <c r="M82" s="1230"/>
      <c r="N82" s="1230"/>
      <c r="O82" s="1230"/>
      <c r="P82" s="1230"/>
      <c r="Q82" s="1230"/>
      <c r="R82" s="1230"/>
      <c r="S82" s="1230"/>
      <c r="T82" s="1230"/>
      <c r="U82" s="1230"/>
      <c r="V82" s="1230"/>
      <c r="W82" s="1230"/>
      <c r="X82" s="1230"/>
      <c r="Y82" s="1230"/>
      <c r="Z82" s="1230"/>
      <c r="AA82" s="1230"/>
      <c r="AB82" s="1230"/>
      <c r="AC82" s="1230"/>
      <c r="AD82" s="1230"/>
      <c r="AE82" s="1230"/>
      <c r="AF82" s="1230"/>
      <c r="AG82" s="1230"/>
      <c r="AH82" s="1230"/>
      <c r="AI82" s="1230"/>
      <c r="AJ82" s="1230"/>
      <c r="AK82" s="1231"/>
      <c r="AL82" s="1231"/>
      <c r="AM82" s="1232"/>
      <c r="AN82" s="1232"/>
      <c r="AO82" s="144"/>
      <c r="AP82" s="144"/>
      <c r="AQ82" s="137"/>
    </row>
    <row r="83" spans="1:45" ht="12" customHeight="1" x14ac:dyDescent="0.25">
      <c r="A83" s="1238" t="s">
        <v>269</v>
      </c>
      <c r="B83" s="1239"/>
      <c r="C83" s="1239"/>
      <c r="D83" s="1239"/>
      <c r="E83" s="1239"/>
      <c r="F83" s="1239"/>
      <c r="G83" s="1239"/>
      <c r="H83" s="1239"/>
      <c r="I83" s="1239"/>
      <c r="J83" s="1239"/>
      <c r="K83" s="1239"/>
      <c r="L83" s="1239"/>
      <c r="M83" s="1239"/>
      <c r="N83" s="1239"/>
      <c r="O83" s="1239"/>
      <c r="P83" s="1239"/>
      <c r="Q83" s="1239"/>
      <c r="R83" s="1239"/>
      <c r="S83" s="1239"/>
      <c r="T83" s="1239"/>
      <c r="U83" s="1239"/>
      <c r="V83" s="1239"/>
      <c r="W83" s="1239"/>
      <c r="X83" s="1239"/>
      <c r="Y83" s="1239"/>
      <c r="Z83" s="1239"/>
      <c r="AA83" s="1239"/>
      <c r="AB83" s="1239"/>
      <c r="AC83" s="1239"/>
      <c r="AD83" s="1239"/>
      <c r="AE83" s="1239"/>
      <c r="AF83" s="1239"/>
      <c r="AG83" s="1239"/>
      <c r="AH83" s="1239"/>
      <c r="AI83" s="1239"/>
      <c r="AJ83" s="1239"/>
      <c r="AK83" s="1236"/>
      <c r="AL83" s="1236"/>
      <c r="AM83" s="1237"/>
      <c r="AN83" s="1237"/>
      <c r="AO83" s="141"/>
      <c r="AP83" s="141"/>
      <c r="AQ83" s="143"/>
    </row>
    <row r="84" spans="1:45" ht="12" customHeight="1" x14ac:dyDescent="0.25">
      <c r="A84" s="1238" t="s">
        <v>268</v>
      </c>
      <c r="B84" s="1239"/>
      <c r="C84" s="1239"/>
      <c r="D84" s="1239"/>
      <c r="E84" s="1239"/>
      <c r="F84" s="1239"/>
      <c r="G84" s="1239"/>
      <c r="H84" s="1239"/>
      <c r="I84" s="1239"/>
      <c r="J84" s="1239"/>
      <c r="K84" s="1239"/>
      <c r="L84" s="1239"/>
      <c r="M84" s="1239"/>
      <c r="N84" s="1239"/>
      <c r="O84" s="1239"/>
      <c r="P84" s="1239"/>
      <c r="Q84" s="1239"/>
      <c r="R84" s="1239"/>
      <c r="S84" s="1239"/>
      <c r="T84" s="1239"/>
      <c r="U84" s="1239"/>
      <c r="V84" s="1239"/>
      <c r="W84" s="1239"/>
      <c r="X84" s="1239"/>
      <c r="Y84" s="1239"/>
      <c r="Z84" s="1239"/>
      <c r="AA84" s="1239"/>
      <c r="AB84" s="1239"/>
      <c r="AC84" s="1239"/>
      <c r="AD84" s="1239"/>
      <c r="AE84" s="1239"/>
      <c r="AF84" s="1239"/>
      <c r="AG84" s="1239"/>
      <c r="AH84" s="1239"/>
      <c r="AI84" s="1239"/>
      <c r="AJ84" s="1239"/>
      <c r="AK84" s="1236"/>
      <c r="AL84" s="1236"/>
      <c r="AM84" s="1237"/>
      <c r="AN84" s="1237"/>
      <c r="AO84" s="141"/>
      <c r="AP84" s="141"/>
      <c r="AQ84" s="143"/>
    </row>
    <row r="85" spans="1:45" ht="12" customHeight="1" x14ac:dyDescent="0.25">
      <c r="A85" s="1229" t="s">
        <v>267</v>
      </c>
      <c r="B85" s="1230"/>
      <c r="C85" s="1230"/>
      <c r="D85" s="1230"/>
      <c r="E85" s="1230"/>
      <c r="F85" s="1230"/>
      <c r="G85" s="1230"/>
      <c r="H85" s="1230"/>
      <c r="I85" s="1230"/>
      <c r="J85" s="1230"/>
      <c r="K85" s="1230"/>
      <c r="L85" s="1230"/>
      <c r="M85" s="1230"/>
      <c r="N85" s="1230"/>
      <c r="O85" s="1230"/>
      <c r="P85" s="1230"/>
      <c r="Q85" s="1230"/>
      <c r="R85" s="1230"/>
      <c r="S85" s="1230"/>
      <c r="T85" s="1230"/>
      <c r="U85" s="1230"/>
      <c r="V85" s="1230"/>
      <c r="W85" s="1230"/>
      <c r="X85" s="1230"/>
      <c r="Y85" s="1230"/>
      <c r="Z85" s="1230"/>
      <c r="AA85" s="1230"/>
      <c r="AB85" s="1230"/>
      <c r="AC85" s="1230"/>
      <c r="AD85" s="1230"/>
      <c r="AE85" s="1230"/>
      <c r="AF85" s="1230"/>
      <c r="AG85" s="1230"/>
      <c r="AH85" s="1230"/>
      <c r="AI85" s="1230"/>
      <c r="AJ85" s="1230"/>
      <c r="AK85" s="1231"/>
      <c r="AL85" s="1231"/>
      <c r="AM85" s="1232"/>
      <c r="AN85" s="1232"/>
      <c r="AO85" s="144"/>
      <c r="AP85" s="144"/>
      <c r="AQ85" s="131"/>
    </row>
    <row r="86" spans="1:45" ht="27.75" customHeight="1" x14ac:dyDescent="0.25">
      <c r="A86" s="1233" t="s">
        <v>266</v>
      </c>
      <c r="B86" s="1234"/>
      <c r="C86" s="1234"/>
      <c r="D86" s="1234"/>
      <c r="E86" s="1234"/>
      <c r="F86" s="1234"/>
      <c r="G86" s="1234"/>
      <c r="H86" s="1234"/>
      <c r="I86" s="1234"/>
      <c r="J86" s="1234"/>
      <c r="K86" s="1234"/>
      <c r="L86" s="1234"/>
      <c r="M86" s="1234"/>
      <c r="N86" s="1234"/>
      <c r="O86" s="1234"/>
      <c r="P86" s="1234"/>
      <c r="Q86" s="1234"/>
      <c r="R86" s="1234"/>
      <c r="S86" s="1234"/>
      <c r="T86" s="1234"/>
      <c r="U86" s="1234"/>
      <c r="V86" s="1234"/>
      <c r="W86" s="1234"/>
      <c r="X86" s="1234"/>
      <c r="Y86" s="1234"/>
      <c r="Z86" s="1234"/>
      <c r="AA86" s="1234"/>
      <c r="AB86" s="1234"/>
      <c r="AC86" s="1234"/>
      <c r="AD86" s="1234"/>
      <c r="AE86" s="1234"/>
      <c r="AF86" s="1234"/>
      <c r="AG86" s="1234"/>
      <c r="AH86" s="1234"/>
      <c r="AI86" s="1234"/>
      <c r="AJ86" s="1235"/>
      <c r="AK86" s="1236"/>
      <c r="AL86" s="1236"/>
      <c r="AM86" s="1237"/>
      <c r="AN86" s="1237"/>
      <c r="AO86" s="141"/>
      <c r="AP86" s="141"/>
      <c r="AQ86" s="143"/>
    </row>
    <row r="87" spans="1:45" x14ac:dyDescent="0.25">
      <c r="A87" s="1233" t="s">
        <v>265</v>
      </c>
      <c r="B87" s="1234"/>
      <c r="C87" s="1234"/>
      <c r="D87" s="1234"/>
      <c r="E87" s="1234"/>
      <c r="F87" s="1234"/>
      <c r="G87" s="1234"/>
      <c r="H87" s="1234"/>
      <c r="I87" s="1234"/>
      <c r="J87" s="1234"/>
      <c r="K87" s="1234"/>
      <c r="L87" s="1234"/>
      <c r="M87" s="1234"/>
      <c r="N87" s="1234"/>
      <c r="O87" s="1234"/>
      <c r="P87" s="1234"/>
      <c r="Q87" s="1234"/>
      <c r="R87" s="1234"/>
      <c r="S87" s="1234"/>
      <c r="T87" s="1234"/>
      <c r="U87" s="1234"/>
      <c r="V87" s="1234"/>
      <c r="W87" s="1234"/>
      <c r="X87" s="1234"/>
      <c r="Y87" s="1234"/>
      <c r="Z87" s="1234"/>
      <c r="AA87" s="1234"/>
      <c r="AB87" s="1234"/>
      <c r="AC87" s="1234"/>
      <c r="AD87" s="1234"/>
      <c r="AE87" s="1234"/>
      <c r="AF87" s="1234"/>
      <c r="AG87" s="1234"/>
      <c r="AH87" s="1234"/>
      <c r="AI87" s="1234"/>
      <c r="AJ87" s="1235"/>
      <c r="AK87" s="1236"/>
      <c r="AL87" s="1236"/>
      <c r="AM87" s="1237"/>
      <c r="AN87" s="1237"/>
      <c r="AO87" s="141"/>
      <c r="AP87" s="141"/>
      <c r="AQ87" s="143"/>
    </row>
    <row r="88" spans="1:45" ht="14.25" customHeight="1" x14ac:dyDescent="0.25">
      <c r="A88" s="1222" t="s">
        <v>264</v>
      </c>
      <c r="B88" s="1223"/>
      <c r="C88" s="1223"/>
      <c r="D88" s="1224"/>
      <c r="E88" s="142"/>
      <c r="F88" s="142"/>
      <c r="G88" s="142"/>
      <c r="H88" s="142"/>
      <c r="I88" s="142"/>
      <c r="J88" s="142"/>
      <c r="K88" s="142"/>
      <c r="L88" s="142"/>
      <c r="M88" s="142"/>
      <c r="N88" s="142"/>
      <c r="O88" s="142"/>
      <c r="P88" s="142"/>
      <c r="Q88" s="142"/>
      <c r="R88" s="142"/>
      <c r="S88" s="142"/>
      <c r="T88" s="142"/>
      <c r="U88" s="142"/>
      <c r="V88" s="142"/>
      <c r="W88" s="142"/>
      <c r="X88" s="142"/>
      <c r="Y88" s="142"/>
      <c r="Z88" s="142"/>
      <c r="AA88" s="142"/>
      <c r="AB88" s="142"/>
      <c r="AC88" s="142"/>
      <c r="AD88" s="142"/>
      <c r="AE88" s="142"/>
      <c r="AF88" s="142"/>
      <c r="AG88" s="142"/>
      <c r="AH88" s="142"/>
      <c r="AI88" s="142"/>
      <c r="AJ88" s="142"/>
      <c r="AK88" s="1225"/>
      <c r="AL88" s="1226"/>
      <c r="AM88" s="1227"/>
      <c r="AN88" s="1228"/>
      <c r="AO88" s="141"/>
      <c r="AP88" s="141"/>
      <c r="AQ88" s="143"/>
    </row>
    <row r="89" spans="1:45" x14ac:dyDescent="0.25">
      <c r="A89" s="1222" t="s">
        <v>263</v>
      </c>
      <c r="B89" s="1223"/>
      <c r="C89" s="1223"/>
      <c r="D89" s="1224"/>
      <c r="E89" s="142"/>
      <c r="F89" s="142"/>
      <c r="G89" s="142"/>
      <c r="H89" s="142"/>
      <c r="I89" s="142"/>
      <c r="J89" s="142"/>
      <c r="K89" s="142"/>
      <c r="L89" s="142"/>
      <c r="M89" s="142"/>
      <c r="N89" s="142"/>
      <c r="O89" s="142"/>
      <c r="P89" s="142"/>
      <c r="Q89" s="142"/>
      <c r="R89" s="142"/>
      <c r="S89" s="142"/>
      <c r="T89" s="142"/>
      <c r="U89" s="142"/>
      <c r="V89" s="142"/>
      <c r="W89" s="142"/>
      <c r="X89" s="142"/>
      <c r="Y89" s="142"/>
      <c r="Z89" s="142"/>
      <c r="AA89" s="142"/>
      <c r="AB89" s="142"/>
      <c r="AC89" s="142"/>
      <c r="AD89" s="142"/>
      <c r="AE89" s="142"/>
      <c r="AF89" s="142"/>
      <c r="AG89" s="142"/>
      <c r="AH89" s="142"/>
      <c r="AI89" s="142"/>
      <c r="AJ89" s="142"/>
      <c r="AK89" s="1225"/>
      <c r="AL89" s="1226"/>
      <c r="AM89" s="1227"/>
      <c r="AN89" s="1228"/>
      <c r="AO89" s="141"/>
      <c r="AP89" s="141"/>
      <c r="AQ89" s="131"/>
    </row>
    <row r="90" spans="1:45" ht="12" customHeight="1" thickBot="1" x14ac:dyDescent="0.3">
      <c r="A90" s="140" t="s">
        <v>262</v>
      </c>
      <c r="B90" s="139"/>
      <c r="C90" s="139"/>
      <c r="D90" s="139"/>
      <c r="E90" s="139"/>
      <c r="F90" s="139"/>
      <c r="G90" s="139"/>
      <c r="H90" s="139"/>
      <c r="I90" s="139"/>
      <c r="J90" s="139"/>
      <c r="K90" s="139"/>
      <c r="L90" s="139"/>
      <c r="M90" s="139"/>
      <c r="N90" s="139"/>
      <c r="O90" s="139"/>
      <c r="P90" s="139"/>
      <c r="Q90" s="139"/>
      <c r="R90" s="139"/>
      <c r="S90" s="139"/>
      <c r="T90" s="139"/>
      <c r="U90" s="139"/>
      <c r="V90" s="139"/>
      <c r="W90" s="139"/>
      <c r="X90" s="139"/>
      <c r="Y90" s="139"/>
      <c r="Z90" s="139"/>
      <c r="AA90" s="139"/>
      <c r="AB90" s="139"/>
      <c r="AC90" s="139"/>
      <c r="AD90" s="139"/>
      <c r="AE90" s="139"/>
      <c r="AF90" s="139"/>
      <c r="AG90" s="139"/>
      <c r="AH90" s="139"/>
      <c r="AI90" s="139"/>
      <c r="AJ90" s="139"/>
      <c r="AK90" s="1218"/>
      <c r="AL90" s="1219"/>
      <c r="AM90" s="1220"/>
      <c r="AN90" s="1221"/>
      <c r="AO90" s="138"/>
      <c r="AP90" s="138"/>
      <c r="AQ90" s="137"/>
    </row>
    <row r="91" spans="1:45" ht="3" customHeight="1" x14ac:dyDescent="0.25">
      <c r="A91" s="131"/>
      <c r="B91" s="131"/>
      <c r="C91" s="131"/>
      <c r="D91" s="131"/>
      <c r="E91" s="131"/>
      <c r="F91" s="131"/>
      <c r="G91" s="131"/>
      <c r="H91" s="131"/>
      <c r="I91" s="131"/>
      <c r="J91" s="131"/>
      <c r="K91" s="131"/>
      <c r="L91" s="131"/>
      <c r="M91" s="131"/>
      <c r="N91" s="131"/>
      <c r="O91" s="131"/>
      <c r="P91" s="131"/>
      <c r="Q91" s="131"/>
      <c r="R91" s="131"/>
      <c r="S91" s="131"/>
      <c r="T91" s="131"/>
      <c r="U91" s="131"/>
      <c r="V91" s="131"/>
      <c r="W91" s="131"/>
      <c r="X91" s="131"/>
      <c r="Y91" s="131"/>
      <c r="Z91" s="131"/>
      <c r="AA91" s="131"/>
      <c r="AB91" s="131"/>
      <c r="AC91" s="131"/>
      <c r="AD91" s="131"/>
      <c r="AE91" s="131"/>
      <c r="AF91" s="131"/>
      <c r="AG91" s="131"/>
      <c r="AH91" s="131"/>
      <c r="AI91" s="131"/>
      <c r="AJ91" s="131"/>
      <c r="AK91" s="131"/>
      <c r="AL91" s="131"/>
      <c r="AM91" s="131"/>
      <c r="AN91" s="131"/>
      <c r="AO91" s="131"/>
      <c r="AP91" s="131"/>
      <c r="AQ91" s="131"/>
      <c r="AR91" s="131"/>
      <c r="AS91" s="133"/>
    </row>
    <row r="92" spans="1:45" ht="13.5" customHeight="1" x14ac:dyDescent="0.25">
      <c r="A92" s="132" t="s">
        <v>261</v>
      </c>
      <c r="C92" s="137"/>
      <c r="D92" s="137"/>
      <c r="E92" s="137"/>
      <c r="F92" s="137"/>
      <c r="G92" s="137"/>
      <c r="H92" s="137"/>
      <c r="I92" s="137"/>
      <c r="J92" s="137"/>
      <c r="K92" s="137"/>
      <c r="L92" s="137"/>
      <c r="M92" s="137"/>
      <c r="N92" s="137"/>
      <c r="O92" s="137"/>
      <c r="P92" s="137"/>
      <c r="Q92" s="137"/>
      <c r="R92" s="137"/>
      <c r="S92" s="137"/>
      <c r="T92" s="137"/>
      <c r="U92" s="137"/>
      <c r="V92" s="137"/>
      <c r="W92" s="137"/>
      <c r="X92" s="137"/>
      <c r="Y92" s="137"/>
      <c r="Z92" s="137"/>
      <c r="AA92" s="137"/>
      <c r="AB92" s="137"/>
      <c r="AC92" s="137"/>
      <c r="AD92" s="137"/>
      <c r="AE92" s="137"/>
      <c r="AF92" s="137"/>
      <c r="AG92" s="137"/>
      <c r="AH92" s="137"/>
      <c r="AI92" s="137"/>
      <c r="AJ92" s="137"/>
      <c r="AK92" s="137"/>
      <c r="AL92" s="137"/>
      <c r="AM92" s="137"/>
      <c r="AN92" s="137"/>
      <c r="AO92" s="137"/>
      <c r="AP92" s="137"/>
      <c r="AQ92" s="137"/>
      <c r="AR92" s="137"/>
      <c r="AS92" s="133"/>
    </row>
    <row r="93" spans="1:45" ht="13.5" customHeight="1" x14ac:dyDescent="0.25">
      <c r="A93" s="136" t="s">
        <v>260</v>
      </c>
      <c r="B93" s="134"/>
      <c r="C93" s="135"/>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3"/>
      <c r="AQ93" s="133"/>
      <c r="AR93" s="133"/>
      <c r="AS93" s="133"/>
    </row>
    <row r="94" spans="1:45" ht="11.25" customHeight="1" x14ac:dyDescent="0.25">
      <c r="A94" s="136" t="s">
        <v>259</v>
      </c>
      <c r="B94" s="134"/>
      <c r="C94" s="135"/>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3"/>
      <c r="AQ94" s="133"/>
      <c r="AR94" s="133"/>
      <c r="AS94" s="131"/>
    </row>
    <row r="95" spans="1:45" x14ac:dyDescent="0.25">
      <c r="A95" s="136" t="s">
        <v>258</v>
      </c>
      <c r="B95" s="134"/>
      <c r="C95" s="135"/>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3"/>
      <c r="AQ95" s="133"/>
      <c r="AR95" s="133"/>
      <c r="AS95" s="131"/>
    </row>
    <row r="96" spans="1:45" x14ac:dyDescent="0.25">
      <c r="A96" s="132" t="s">
        <v>257</v>
      </c>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c r="AQ96" s="131"/>
      <c r="AR96" s="131"/>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68"/>
    <col min="2" max="2" width="37.7109375" style="68" customWidth="1"/>
    <col min="3" max="3" width="9.140625" style="68"/>
    <col min="4"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4" t="s">
        <v>71</v>
      </c>
    </row>
    <row r="2" spans="1:44" ht="18.75" x14ac:dyDescent="0.3">
      <c r="L2" s="15" t="s">
        <v>12</v>
      </c>
    </row>
    <row r="3" spans="1:44" ht="18.75" x14ac:dyDescent="0.3">
      <c r="L3" s="15" t="s">
        <v>70</v>
      </c>
    </row>
    <row r="4" spans="1:44" ht="18.75" x14ac:dyDescent="0.3">
      <c r="K4" s="15"/>
    </row>
    <row r="5" spans="1:44" x14ac:dyDescent="0.25">
      <c r="A5" s="1117" t="s">
        <v>327</v>
      </c>
      <c r="B5" s="1117"/>
      <c r="C5" s="1117"/>
      <c r="D5" s="1117"/>
      <c r="E5" s="1117"/>
      <c r="F5" s="1117"/>
      <c r="G5" s="1117"/>
      <c r="H5" s="1117"/>
      <c r="I5" s="1117"/>
      <c r="J5" s="1117"/>
      <c r="K5" s="1117"/>
      <c r="L5" s="1117"/>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row>
    <row r="6" spans="1:44" ht="18.75" x14ac:dyDescent="0.3">
      <c r="K6" s="15"/>
    </row>
    <row r="7" spans="1:44" ht="18.75" x14ac:dyDescent="0.25">
      <c r="A7" s="1121" t="s">
        <v>11</v>
      </c>
      <c r="B7" s="1121"/>
      <c r="C7" s="1121"/>
      <c r="D7" s="1121"/>
      <c r="E7" s="1121"/>
      <c r="F7" s="1121"/>
      <c r="G7" s="1121"/>
      <c r="H7" s="1121"/>
      <c r="I7" s="1121"/>
      <c r="J7" s="1121"/>
      <c r="K7" s="1121"/>
      <c r="L7" s="1121"/>
    </row>
    <row r="8" spans="1:44" ht="18.75" x14ac:dyDescent="0.25">
      <c r="A8" s="1121"/>
      <c r="B8" s="1121"/>
      <c r="C8" s="1121"/>
      <c r="D8" s="1121"/>
      <c r="E8" s="1121"/>
      <c r="F8" s="1121"/>
      <c r="G8" s="1121"/>
      <c r="H8" s="1121"/>
      <c r="I8" s="1121"/>
      <c r="J8" s="1121"/>
      <c r="K8" s="1121"/>
      <c r="L8" s="1121"/>
    </row>
    <row r="9" spans="1:44" x14ac:dyDescent="0.25">
      <c r="A9" s="1214" t="s">
        <v>8</v>
      </c>
      <c r="B9" s="1214"/>
      <c r="C9" s="1214"/>
      <c r="D9" s="1214"/>
      <c r="E9" s="1214"/>
      <c r="F9" s="1214"/>
      <c r="G9" s="1214"/>
      <c r="H9" s="1214"/>
      <c r="I9" s="1214"/>
      <c r="J9" s="1214"/>
      <c r="K9" s="1214"/>
      <c r="L9" s="1214"/>
    </row>
    <row r="10" spans="1:44" x14ac:dyDescent="0.25">
      <c r="A10" s="1118" t="s">
        <v>10</v>
      </c>
      <c r="B10" s="1118"/>
      <c r="C10" s="1118"/>
      <c r="D10" s="1118"/>
      <c r="E10" s="1118"/>
      <c r="F10" s="1118"/>
      <c r="G10" s="1118"/>
      <c r="H10" s="1118"/>
      <c r="I10" s="1118"/>
      <c r="J10" s="1118"/>
      <c r="K10" s="1118"/>
      <c r="L10" s="1118"/>
    </row>
    <row r="11" spans="1:44" ht="18.75" x14ac:dyDescent="0.25">
      <c r="A11" s="1121"/>
      <c r="B11" s="1121"/>
      <c r="C11" s="1121"/>
      <c r="D11" s="1121"/>
      <c r="E11" s="1121"/>
      <c r="F11" s="1121"/>
      <c r="G11" s="1121"/>
      <c r="H11" s="1121"/>
      <c r="I11" s="1121"/>
      <c r="J11" s="1121"/>
      <c r="K11" s="1121"/>
      <c r="L11" s="1121"/>
    </row>
    <row r="12" spans="1:44" x14ac:dyDescent="0.25">
      <c r="A12" s="1214" t="s">
        <v>8</v>
      </c>
      <c r="B12" s="1214"/>
      <c r="C12" s="1214"/>
      <c r="D12" s="1214"/>
      <c r="E12" s="1214"/>
      <c r="F12" s="1214"/>
      <c r="G12" s="1214"/>
      <c r="H12" s="1214"/>
      <c r="I12" s="1214"/>
      <c r="J12" s="1214"/>
      <c r="K12" s="1214"/>
      <c r="L12" s="1214"/>
    </row>
    <row r="13" spans="1:44" x14ac:dyDescent="0.25">
      <c r="A13" s="1118" t="s">
        <v>9</v>
      </c>
      <c r="B13" s="1118"/>
      <c r="C13" s="1118"/>
      <c r="D13" s="1118"/>
      <c r="E13" s="1118"/>
      <c r="F13" s="1118"/>
      <c r="G13" s="1118"/>
      <c r="H13" s="1118"/>
      <c r="I13" s="1118"/>
      <c r="J13" s="1118"/>
      <c r="K13" s="1118"/>
      <c r="L13" s="1118"/>
    </row>
    <row r="14" spans="1:44" ht="18.75" x14ac:dyDescent="0.25">
      <c r="A14" s="1130"/>
      <c r="B14" s="1130"/>
      <c r="C14" s="1130"/>
      <c r="D14" s="1130"/>
      <c r="E14" s="1130"/>
      <c r="F14" s="1130"/>
      <c r="G14" s="1130"/>
      <c r="H14" s="1130"/>
      <c r="I14" s="1130"/>
      <c r="J14" s="1130"/>
      <c r="K14" s="1130"/>
      <c r="L14" s="1130"/>
    </row>
    <row r="15" spans="1:44" x14ac:dyDescent="0.25">
      <c r="A15" s="1214" t="s">
        <v>8</v>
      </c>
      <c r="B15" s="1214"/>
      <c r="C15" s="1214"/>
      <c r="D15" s="1214"/>
      <c r="E15" s="1214"/>
      <c r="F15" s="1214"/>
      <c r="G15" s="1214"/>
      <c r="H15" s="1214"/>
      <c r="I15" s="1214"/>
      <c r="J15" s="1214"/>
      <c r="K15" s="1214"/>
      <c r="L15" s="1214"/>
    </row>
    <row r="16" spans="1:44" x14ac:dyDescent="0.25">
      <c r="A16" s="1118" t="s">
        <v>7</v>
      </c>
      <c r="B16" s="1118"/>
      <c r="C16" s="1118"/>
      <c r="D16" s="1118"/>
      <c r="E16" s="1118"/>
      <c r="F16" s="1118"/>
      <c r="G16" s="1118"/>
      <c r="H16" s="1118"/>
      <c r="I16" s="1118"/>
      <c r="J16" s="1118"/>
      <c r="K16" s="1118"/>
      <c r="L16" s="1118"/>
    </row>
    <row r="17" spans="1:12" ht="15.75" customHeight="1" x14ac:dyDescent="0.25">
      <c r="L17" s="110"/>
    </row>
    <row r="18" spans="1:12" x14ac:dyDescent="0.25">
      <c r="K18" s="109"/>
    </row>
    <row r="19" spans="1:12" ht="15.75" customHeight="1" x14ac:dyDescent="0.25">
      <c r="A19" s="1295" t="s">
        <v>457</v>
      </c>
      <c r="B19" s="1295"/>
      <c r="C19" s="1295"/>
      <c r="D19" s="1295"/>
      <c r="E19" s="1295"/>
      <c r="F19" s="1295"/>
      <c r="G19" s="1295"/>
      <c r="H19" s="1295"/>
      <c r="I19" s="1295"/>
      <c r="J19" s="1295"/>
      <c r="K19" s="1295"/>
      <c r="L19" s="1295"/>
    </row>
    <row r="20" spans="1:12" x14ac:dyDescent="0.25">
      <c r="A20" s="72"/>
      <c r="B20" s="72"/>
      <c r="C20" s="108"/>
      <c r="D20" s="108"/>
      <c r="E20" s="108"/>
      <c r="F20" s="108"/>
      <c r="G20" s="108"/>
      <c r="H20" s="108"/>
      <c r="I20" s="108"/>
      <c r="J20" s="108"/>
      <c r="K20" s="108"/>
      <c r="L20" s="108"/>
    </row>
    <row r="21" spans="1:12" ht="28.5" customHeight="1" x14ac:dyDescent="0.25">
      <c r="A21" s="1285" t="s">
        <v>236</v>
      </c>
      <c r="B21" s="1285" t="s">
        <v>235</v>
      </c>
      <c r="C21" s="1291" t="s">
        <v>389</v>
      </c>
      <c r="D21" s="1291"/>
      <c r="E21" s="1291"/>
      <c r="F21" s="1291"/>
      <c r="G21" s="1291"/>
      <c r="H21" s="1291"/>
      <c r="I21" s="1286" t="s">
        <v>234</v>
      </c>
      <c r="J21" s="1288" t="s">
        <v>391</v>
      </c>
      <c r="K21" s="1285" t="s">
        <v>233</v>
      </c>
      <c r="L21" s="1287" t="s">
        <v>390</v>
      </c>
    </row>
    <row r="22" spans="1:12" ht="58.5" customHeight="1" x14ac:dyDescent="0.25">
      <c r="A22" s="1285"/>
      <c r="B22" s="1285"/>
      <c r="C22" s="1292" t="s">
        <v>3</v>
      </c>
      <c r="D22" s="1292"/>
      <c r="E22" s="193"/>
      <c r="F22" s="194"/>
      <c r="G22" s="1293" t="s">
        <v>2</v>
      </c>
      <c r="H22" s="1294"/>
      <c r="I22" s="1286"/>
      <c r="J22" s="1289"/>
      <c r="K22" s="1285"/>
      <c r="L22" s="1287"/>
    </row>
    <row r="23" spans="1:12" ht="47.25" x14ac:dyDescent="0.25">
      <c r="A23" s="1285"/>
      <c r="B23" s="1285"/>
      <c r="C23" s="107" t="s">
        <v>232</v>
      </c>
      <c r="D23" s="107" t="s">
        <v>231</v>
      </c>
      <c r="E23" s="107" t="s">
        <v>232</v>
      </c>
      <c r="F23" s="107" t="s">
        <v>231</v>
      </c>
      <c r="G23" s="107" t="s">
        <v>232</v>
      </c>
      <c r="H23" s="107" t="s">
        <v>231</v>
      </c>
      <c r="I23" s="1286"/>
      <c r="J23" s="1290"/>
      <c r="K23" s="1285"/>
      <c r="L23" s="1287"/>
    </row>
    <row r="24" spans="1:12" x14ac:dyDescent="0.25">
      <c r="A24" s="81">
        <v>1</v>
      </c>
      <c r="B24" s="81">
        <v>2</v>
      </c>
      <c r="C24" s="107">
        <v>3</v>
      </c>
      <c r="D24" s="107">
        <v>4</v>
      </c>
      <c r="E24" s="107">
        <v>5</v>
      </c>
      <c r="F24" s="107">
        <v>6</v>
      </c>
      <c r="G24" s="107">
        <v>7</v>
      </c>
      <c r="H24" s="107">
        <v>8</v>
      </c>
      <c r="I24" s="107">
        <v>9</v>
      </c>
      <c r="J24" s="107">
        <v>10</v>
      </c>
      <c r="K24" s="107">
        <v>11</v>
      </c>
      <c r="L24" s="107">
        <v>12</v>
      </c>
    </row>
    <row r="25" spans="1:12" x14ac:dyDescent="0.25">
      <c r="A25" s="99">
        <v>1</v>
      </c>
      <c r="B25" s="100" t="s">
        <v>230</v>
      </c>
      <c r="C25" s="100"/>
      <c r="D25" s="105"/>
      <c r="E25" s="105"/>
      <c r="F25" s="105"/>
      <c r="G25" s="105"/>
      <c r="H25" s="105"/>
      <c r="I25" s="105"/>
      <c r="J25" s="105"/>
      <c r="K25" s="96"/>
      <c r="L25" s="116"/>
    </row>
    <row r="26" spans="1:12" ht="21.75" customHeight="1" x14ac:dyDescent="0.25">
      <c r="A26" s="99" t="s">
        <v>229</v>
      </c>
      <c r="B26" s="106" t="s">
        <v>396</v>
      </c>
      <c r="C26" s="97"/>
      <c r="D26" s="105"/>
      <c r="E26" s="105"/>
      <c r="F26" s="105"/>
      <c r="G26" s="105"/>
      <c r="H26" s="105"/>
      <c r="I26" s="105"/>
      <c r="J26" s="105"/>
      <c r="K26" s="96"/>
      <c r="L26" s="96"/>
    </row>
    <row r="27" spans="1:12" s="75" customFormat="1" ht="39" customHeight="1" x14ac:dyDescent="0.25">
      <c r="A27" s="99" t="s">
        <v>228</v>
      </c>
      <c r="B27" s="106" t="s">
        <v>398</v>
      </c>
      <c r="C27" s="97"/>
      <c r="D27" s="105"/>
      <c r="E27" s="105"/>
      <c r="F27" s="105"/>
      <c r="G27" s="105"/>
      <c r="H27" s="105"/>
      <c r="I27" s="105"/>
      <c r="J27" s="105"/>
      <c r="K27" s="96"/>
      <c r="L27" s="96"/>
    </row>
    <row r="28" spans="1:12" s="75" customFormat="1" ht="70.5" customHeight="1" x14ac:dyDescent="0.25">
      <c r="A28" s="99" t="s">
        <v>397</v>
      </c>
      <c r="B28" s="106" t="s">
        <v>402</v>
      </c>
      <c r="C28" s="97"/>
      <c r="D28" s="105"/>
      <c r="E28" s="105"/>
      <c r="F28" s="105"/>
      <c r="G28" s="105"/>
      <c r="H28" s="105"/>
      <c r="I28" s="105"/>
      <c r="J28" s="105"/>
      <c r="K28" s="96"/>
      <c r="L28" s="96"/>
    </row>
    <row r="29" spans="1:12" s="75" customFormat="1" ht="54" customHeight="1" x14ac:dyDescent="0.25">
      <c r="A29" s="99" t="s">
        <v>227</v>
      </c>
      <c r="B29" s="106" t="s">
        <v>401</v>
      </c>
      <c r="C29" s="97"/>
      <c r="D29" s="105"/>
      <c r="E29" s="105"/>
      <c r="F29" s="105"/>
      <c r="G29" s="105"/>
      <c r="H29" s="105"/>
      <c r="I29" s="105"/>
      <c r="J29" s="105"/>
      <c r="K29" s="96"/>
      <c r="L29" s="96"/>
    </row>
    <row r="30" spans="1:12" s="75" customFormat="1" ht="42" customHeight="1" x14ac:dyDescent="0.25">
      <c r="A30" s="99" t="s">
        <v>226</v>
      </c>
      <c r="B30" s="106" t="s">
        <v>403</v>
      </c>
      <c r="C30" s="97"/>
      <c r="D30" s="105"/>
      <c r="E30" s="105"/>
      <c r="F30" s="105"/>
      <c r="G30" s="105"/>
      <c r="H30" s="105"/>
      <c r="I30" s="105"/>
      <c r="J30" s="105"/>
      <c r="K30" s="96"/>
      <c r="L30" s="96"/>
    </row>
    <row r="31" spans="1:12" s="75" customFormat="1" ht="37.5" customHeight="1" x14ac:dyDescent="0.25">
      <c r="A31" s="99" t="s">
        <v>225</v>
      </c>
      <c r="B31" s="98" t="s">
        <v>399</v>
      </c>
      <c r="C31" s="97"/>
      <c r="D31" s="105"/>
      <c r="E31" s="105"/>
      <c r="F31" s="105"/>
      <c r="G31" s="105"/>
      <c r="H31" s="105"/>
      <c r="I31" s="105"/>
      <c r="J31" s="105"/>
      <c r="K31" s="96"/>
      <c r="L31" s="96"/>
    </row>
    <row r="32" spans="1:12" s="75" customFormat="1" ht="31.5" x14ac:dyDescent="0.25">
      <c r="A32" s="99" t="s">
        <v>223</v>
      </c>
      <c r="B32" s="98" t="s">
        <v>404</v>
      </c>
      <c r="C32" s="97"/>
      <c r="D32" s="105"/>
      <c r="E32" s="105"/>
      <c r="F32" s="105"/>
      <c r="G32" s="105"/>
      <c r="H32" s="105"/>
      <c r="I32" s="105"/>
      <c r="J32" s="105"/>
      <c r="K32" s="96"/>
      <c r="L32" s="96"/>
    </row>
    <row r="33" spans="1:12" s="75" customFormat="1" ht="37.5" customHeight="1" x14ac:dyDescent="0.25">
      <c r="A33" s="99" t="s">
        <v>415</v>
      </c>
      <c r="B33" s="98" t="s">
        <v>326</v>
      </c>
      <c r="C33" s="97"/>
      <c r="D33" s="105"/>
      <c r="E33" s="105"/>
      <c r="F33" s="105"/>
      <c r="G33" s="105"/>
      <c r="H33" s="105"/>
      <c r="I33" s="105"/>
      <c r="J33" s="105"/>
      <c r="K33" s="96"/>
      <c r="L33" s="96"/>
    </row>
    <row r="34" spans="1:12" s="75" customFormat="1" ht="47.25" customHeight="1" x14ac:dyDescent="0.25">
      <c r="A34" s="99" t="s">
        <v>416</v>
      </c>
      <c r="B34" s="98" t="s">
        <v>408</v>
      </c>
      <c r="C34" s="97"/>
      <c r="D34" s="104"/>
      <c r="E34" s="104"/>
      <c r="F34" s="104"/>
      <c r="G34" s="104"/>
      <c r="H34" s="104"/>
      <c r="I34" s="104"/>
      <c r="J34" s="104"/>
      <c r="K34" s="104"/>
      <c r="L34" s="96"/>
    </row>
    <row r="35" spans="1:12" s="75" customFormat="1" ht="49.5" customHeight="1" x14ac:dyDescent="0.25">
      <c r="A35" s="99" t="s">
        <v>417</v>
      </c>
      <c r="B35" s="98" t="s">
        <v>224</v>
      </c>
      <c r="C35" s="97"/>
      <c r="D35" s="104"/>
      <c r="E35" s="104"/>
      <c r="F35" s="104"/>
      <c r="G35" s="104"/>
      <c r="H35" s="104"/>
      <c r="I35" s="104"/>
      <c r="J35" s="104"/>
      <c r="K35" s="104"/>
      <c r="L35" s="96"/>
    </row>
    <row r="36" spans="1:12" ht="37.5" customHeight="1" x14ac:dyDescent="0.25">
      <c r="A36" s="99" t="s">
        <v>418</v>
      </c>
      <c r="B36" s="98" t="s">
        <v>400</v>
      </c>
      <c r="C36" s="97"/>
      <c r="D36" s="103"/>
      <c r="E36" s="103"/>
      <c r="F36" s="102"/>
      <c r="G36" s="102"/>
      <c r="H36" s="102"/>
      <c r="I36" s="101"/>
      <c r="J36" s="101"/>
      <c r="K36" s="96"/>
      <c r="L36" s="96"/>
    </row>
    <row r="37" spans="1:12" x14ac:dyDescent="0.25">
      <c r="A37" s="99" t="s">
        <v>419</v>
      </c>
      <c r="B37" s="98" t="s">
        <v>222</v>
      </c>
      <c r="C37" s="97"/>
      <c r="D37" s="103"/>
      <c r="E37" s="103"/>
      <c r="F37" s="102"/>
      <c r="G37" s="102"/>
      <c r="H37" s="102"/>
      <c r="I37" s="101"/>
      <c r="J37" s="101"/>
      <c r="K37" s="96"/>
      <c r="L37" s="96"/>
    </row>
    <row r="38" spans="1:12" x14ac:dyDescent="0.25">
      <c r="A38" s="99" t="s">
        <v>420</v>
      </c>
      <c r="B38" s="100" t="s">
        <v>221</v>
      </c>
      <c r="C38" s="97"/>
      <c r="D38" s="96"/>
      <c r="E38" s="96"/>
      <c r="F38" s="96"/>
      <c r="G38" s="96"/>
      <c r="H38" s="96"/>
      <c r="I38" s="96"/>
      <c r="J38" s="96"/>
      <c r="K38" s="96"/>
      <c r="L38" s="96"/>
    </row>
    <row r="39" spans="1:12" ht="63" x14ac:dyDescent="0.25">
      <c r="A39" s="99">
        <v>2</v>
      </c>
      <c r="B39" s="98" t="s">
        <v>405</v>
      </c>
      <c r="C39" s="100"/>
      <c r="D39" s="96"/>
      <c r="E39" s="96"/>
      <c r="F39" s="96"/>
      <c r="G39" s="96"/>
      <c r="H39" s="96"/>
      <c r="I39" s="96"/>
      <c r="J39" s="96"/>
      <c r="K39" s="96"/>
      <c r="L39" s="96"/>
    </row>
    <row r="40" spans="1:12" ht="33.75" customHeight="1" x14ac:dyDescent="0.25">
      <c r="A40" s="99" t="s">
        <v>220</v>
      </c>
      <c r="B40" s="98" t="s">
        <v>407</v>
      </c>
      <c r="C40" s="97"/>
      <c r="D40" s="96"/>
      <c r="E40" s="96"/>
      <c r="F40" s="96"/>
      <c r="G40" s="96"/>
      <c r="H40" s="96"/>
      <c r="I40" s="96"/>
      <c r="J40" s="96"/>
      <c r="K40" s="96"/>
      <c r="L40" s="96"/>
    </row>
    <row r="41" spans="1:12" ht="63" customHeight="1" x14ac:dyDescent="0.25">
      <c r="A41" s="99" t="s">
        <v>219</v>
      </c>
      <c r="B41" s="100" t="s">
        <v>482</v>
      </c>
      <c r="C41" s="97"/>
      <c r="D41" s="96"/>
      <c r="E41" s="96"/>
      <c r="F41" s="96"/>
      <c r="G41" s="96"/>
      <c r="H41" s="96"/>
      <c r="I41" s="96"/>
      <c r="J41" s="96"/>
      <c r="K41" s="96"/>
      <c r="L41" s="96"/>
    </row>
    <row r="42" spans="1:12" ht="58.5" customHeight="1" x14ac:dyDescent="0.25">
      <c r="A42" s="99">
        <v>3</v>
      </c>
      <c r="B42" s="98" t="s">
        <v>406</v>
      </c>
      <c r="C42" s="100"/>
      <c r="D42" s="96"/>
      <c r="E42" s="96"/>
      <c r="F42" s="96"/>
      <c r="G42" s="96"/>
      <c r="H42" s="96"/>
      <c r="I42" s="96"/>
      <c r="J42" s="96"/>
      <c r="K42" s="96"/>
      <c r="L42" s="96"/>
    </row>
    <row r="43" spans="1:12" ht="34.5" customHeight="1" x14ac:dyDescent="0.25">
      <c r="A43" s="99" t="s">
        <v>218</v>
      </c>
      <c r="B43" s="98" t="s">
        <v>216</v>
      </c>
      <c r="C43" s="97"/>
      <c r="D43" s="96"/>
      <c r="E43" s="96"/>
      <c r="F43" s="96"/>
      <c r="G43" s="96"/>
      <c r="H43" s="96"/>
      <c r="I43" s="96"/>
      <c r="J43" s="96"/>
      <c r="K43" s="96"/>
      <c r="L43" s="96"/>
    </row>
    <row r="44" spans="1:12" ht="24.75" customHeight="1" x14ac:dyDescent="0.25">
      <c r="A44" s="99" t="s">
        <v>217</v>
      </c>
      <c r="B44" s="98" t="s">
        <v>214</v>
      </c>
      <c r="C44" s="97"/>
      <c r="D44" s="96"/>
      <c r="E44" s="96"/>
      <c r="F44" s="96"/>
      <c r="G44" s="96"/>
      <c r="H44" s="96"/>
      <c r="I44" s="96"/>
      <c r="J44" s="96"/>
      <c r="K44" s="96"/>
      <c r="L44" s="96"/>
    </row>
    <row r="45" spans="1:12" ht="90.75" customHeight="1" x14ac:dyDescent="0.25">
      <c r="A45" s="99" t="s">
        <v>215</v>
      </c>
      <c r="B45" s="98" t="s">
        <v>411</v>
      </c>
      <c r="C45" s="97"/>
      <c r="D45" s="96"/>
      <c r="E45" s="96"/>
      <c r="F45" s="96"/>
      <c r="G45" s="96"/>
      <c r="H45" s="96"/>
      <c r="I45" s="96"/>
      <c r="J45" s="96"/>
      <c r="K45" s="96"/>
      <c r="L45" s="96"/>
    </row>
    <row r="46" spans="1:12" ht="167.25" customHeight="1" x14ac:dyDescent="0.25">
      <c r="A46" s="99" t="s">
        <v>213</v>
      </c>
      <c r="B46" s="98" t="s">
        <v>409</v>
      </c>
      <c r="C46" s="97"/>
      <c r="D46" s="96"/>
      <c r="E46" s="96"/>
      <c r="F46" s="96"/>
      <c r="G46" s="96"/>
      <c r="H46" s="96"/>
      <c r="I46" s="96"/>
      <c r="J46" s="96"/>
      <c r="K46" s="96"/>
      <c r="L46" s="96"/>
    </row>
    <row r="47" spans="1:12" ht="30.75" customHeight="1" x14ac:dyDescent="0.25">
      <c r="A47" s="99" t="s">
        <v>211</v>
      </c>
      <c r="B47" s="98" t="s">
        <v>212</v>
      </c>
      <c r="C47" s="97"/>
      <c r="D47" s="96"/>
      <c r="E47" s="96"/>
      <c r="F47" s="96"/>
      <c r="G47" s="96"/>
      <c r="H47" s="96"/>
      <c r="I47" s="96"/>
      <c r="J47" s="96"/>
      <c r="K47" s="96"/>
      <c r="L47" s="96"/>
    </row>
    <row r="48" spans="1:12" ht="37.5" customHeight="1" x14ac:dyDescent="0.25">
      <c r="A48" s="99" t="s">
        <v>421</v>
      </c>
      <c r="B48" s="100" t="s">
        <v>210</v>
      </c>
      <c r="C48" s="97"/>
      <c r="D48" s="96"/>
      <c r="E48" s="96"/>
      <c r="F48" s="96"/>
      <c r="G48" s="96"/>
      <c r="H48" s="96"/>
      <c r="I48" s="96"/>
      <c r="J48" s="96"/>
      <c r="K48" s="96"/>
      <c r="L48" s="96"/>
    </row>
    <row r="49" spans="1:12" ht="35.25" customHeight="1" x14ac:dyDescent="0.25">
      <c r="A49" s="99">
        <v>4</v>
      </c>
      <c r="B49" s="98" t="s">
        <v>208</v>
      </c>
      <c r="C49" s="100"/>
      <c r="D49" s="96"/>
      <c r="E49" s="96"/>
      <c r="F49" s="96"/>
      <c r="G49" s="96"/>
      <c r="H49" s="96"/>
      <c r="I49" s="96"/>
      <c r="J49" s="96"/>
      <c r="K49" s="96"/>
      <c r="L49" s="96"/>
    </row>
    <row r="50" spans="1:12" ht="86.25" customHeight="1" x14ac:dyDescent="0.25">
      <c r="A50" s="99" t="s">
        <v>209</v>
      </c>
      <c r="B50" s="98" t="s">
        <v>410</v>
      </c>
      <c r="C50" s="100"/>
      <c r="D50" s="96"/>
      <c r="E50" s="96"/>
      <c r="F50" s="96"/>
      <c r="G50" s="96"/>
      <c r="H50" s="96"/>
      <c r="I50" s="96"/>
      <c r="J50" s="96"/>
      <c r="K50" s="96"/>
      <c r="L50" s="96"/>
    </row>
    <row r="51" spans="1:12" ht="77.25" customHeight="1" x14ac:dyDescent="0.25">
      <c r="A51" s="99" t="s">
        <v>207</v>
      </c>
      <c r="B51" s="98" t="s">
        <v>412</v>
      </c>
      <c r="C51" s="97"/>
      <c r="D51" s="96"/>
      <c r="E51" s="96"/>
      <c r="F51" s="96"/>
      <c r="G51" s="96"/>
      <c r="H51" s="96"/>
      <c r="I51" s="96"/>
      <c r="J51" s="96"/>
      <c r="K51" s="96"/>
      <c r="L51" s="96"/>
    </row>
    <row r="52" spans="1:12" ht="71.25" customHeight="1" x14ac:dyDescent="0.25">
      <c r="A52" s="99" t="s">
        <v>205</v>
      </c>
      <c r="B52" s="98" t="s">
        <v>206</v>
      </c>
      <c r="C52" s="97"/>
      <c r="D52" s="96"/>
      <c r="E52" s="96"/>
      <c r="F52" s="96"/>
      <c r="G52" s="96"/>
      <c r="H52" s="96"/>
      <c r="I52" s="96"/>
      <c r="J52" s="96"/>
      <c r="K52" s="96"/>
      <c r="L52" s="96"/>
    </row>
    <row r="53" spans="1:12" ht="48" customHeight="1" x14ac:dyDescent="0.25">
      <c r="A53" s="99" t="s">
        <v>203</v>
      </c>
      <c r="B53" s="202" t="s">
        <v>413</v>
      </c>
      <c r="C53" s="97"/>
      <c r="D53" s="96"/>
      <c r="E53" s="96"/>
      <c r="F53" s="96"/>
      <c r="G53" s="96"/>
      <c r="H53" s="96"/>
      <c r="I53" s="96"/>
      <c r="J53" s="96"/>
      <c r="K53" s="96"/>
      <c r="L53" s="96"/>
    </row>
    <row r="54" spans="1:12" ht="46.5" customHeight="1" x14ac:dyDescent="0.25">
      <c r="A54" s="99" t="s">
        <v>414</v>
      </c>
      <c r="B54" s="98" t="s">
        <v>204</v>
      </c>
      <c r="C54" s="97"/>
      <c r="D54" s="96"/>
      <c r="E54" s="96"/>
      <c r="F54" s="96"/>
      <c r="G54" s="96"/>
      <c r="H54" s="96"/>
      <c r="I54" s="96"/>
      <c r="J54" s="96"/>
      <c r="K54" s="96"/>
      <c r="L54" s="9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81"/>
  <sheetViews>
    <sheetView topLeftCell="A55" workbookViewId="0">
      <selection activeCell="J56" sqref="J56"/>
    </sheetView>
  </sheetViews>
  <sheetFormatPr defaultRowHeight="15.75" x14ac:dyDescent="0.25"/>
  <cols>
    <col min="1" max="1" width="11.140625" style="455" customWidth="1"/>
    <col min="2" max="2" width="42" style="456" customWidth="1"/>
    <col min="3" max="3" width="14.5703125" style="455" customWidth="1"/>
    <col min="4" max="7" width="9.28515625" style="456" customWidth="1"/>
    <col min="8" max="8" width="12.85546875" style="456" customWidth="1"/>
    <col min="9" max="9" width="12.7109375" style="526" customWidth="1"/>
    <col min="10" max="10" width="11.140625" style="456" customWidth="1"/>
    <col min="11" max="11" width="11" style="456" customWidth="1"/>
    <col min="12" max="12" width="11.42578125" style="456" customWidth="1"/>
    <col min="13" max="22" width="10" style="456" customWidth="1"/>
    <col min="23" max="27" width="9.28515625" style="456" customWidth="1"/>
    <col min="28" max="16384" width="9.140625" style="456"/>
  </cols>
  <sheetData>
    <row r="1" spans="1:75" x14ac:dyDescent="0.25">
      <c r="X1" s="1092" t="s">
        <v>793</v>
      </c>
      <c r="Y1" s="1092"/>
      <c r="Z1" s="1092"/>
      <c r="AA1" s="1092"/>
    </row>
    <row r="2" spans="1:75" ht="70.5" customHeight="1" x14ac:dyDescent="0.25">
      <c r="H2" s="498"/>
      <c r="I2" s="527"/>
      <c r="X2" s="1093" t="s">
        <v>495</v>
      </c>
      <c r="Y2" s="1093"/>
      <c r="Z2" s="1093"/>
      <c r="AA2" s="1093"/>
    </row>
    <row r="3" spans="1:75" x14ac:dyDescent="0.25">
      <c r="H3" s="458"/>
      <c r="I3" s="528"/>
      <c r="X3" s="456" t="s">
        <v>794</v>
      </c>
    </row>
    <row r="4" spans="1:75" x14ac:dyDescent="0.25">
      <c r="A4" s="1094" t="s">
        <v>765</v>
      </c>
      <c r="B4" s="1094"/>
      <c r="C4" s="1094"/>
      <c r="D4" s="1094"/>
      <c r="E4" s="1094"/>
      <c r="F4" s="1094"/>
      <c r="G4" s="1094"/>
      <c r="H4" s="1094"/>
      <c r="I4" s="1094"/>
      <c r="J4" s="1094"/>
      <c r="K4" s="1094"/>
      <c r="L4" s="1094"/>
      <c r="M4" s="1094"/>
      <c r="N4" s="1094"/>
      <c r="O4" s="1094"/>
      <c r="P4" s="1094"/>
      <c r="Q4" s="1094"/>
      <c r="R4" s="1094"/>
      <c r="S4" s="1094"/>
      <c r="T4" s="1094"/>
      <c r="U4" s="1094"/>
      <c r="V4" s="1094"/>
      <c r="W4" s="1094"/>
      <c r="X4" s="1094"/>
      <c r="Y4" s="1094"/>
      <c r="Z4" s="1094"/>
      <c r="AA4" s="1094"/>
    </row>
    <row r="5" spans="1:75" x14ac:dyDescent="0.25">
      <c r="A5" s="1095" t="s">
        <v>795</v>
      </c>
      <c r="B5" s="1095"/>
      <c r="C5" s="1095"/>
      <c r="D5" s="1095"/>
      <c r="E5" s="1095"/>
      <c r="F5" s="1095"/>
      <c r="G5" s="1095"/>
      <c r="H5" s="1095"/>
      <c r="I5" s="1095"/>
      <c r="J5" s="1095"/>
      <c r="K5" s="1095"/>
      <c r="L5" s="1095"/>
      <c r="M5" s="1095"/>
      <c r="N5" s="1095"/>
      <c r="O5" s="1095"/>
      <c r="P5" s="1095"/>
      <c r="Q5" s="1095"/>
      <c r="R5" s="1095"/>
      <c r="S5" s="1095"/>
      <c r="T5" s="1095"/>
      <c r="U5" s="1095"/>
      <c r="V5" s="1095"/>
      <c r="W5" s="1095"/>
      <c r="X5" s="1095"/>
      <c r="Y5" s="1095"/>
      <c r="Z5" s="1095"/>
      <c r="AA5" s="1095"/>
    </row>
    <row r="7" spans="1:75" ht="21.75" customHeight="1" x14ac:dyDescent="0.25">
      <c r="A7" s="459"/>
      <c r="B7" s="460"/>
      <c r="C7" s="459"/>
      <c r="D7" s="1096" t="s">
        <v>498</v>
      </c>
      <c r="E7" s="1096"/>
      <c r="F7" s="1096"/>
      <c r="G7" s="1096"/>
      <c r="H7" s="1097" t="s">
        <v>499</v>
      </c>
      <c r="I7" s="1097"/>
      <c r="J7" s="1097"/>
      <c r="K7" s="1097"/>
      <c r="L7" s="1097"/>
      <c r="M7" s="1097"/>
      <c r="N7" s="1097"/>
      <c r="O7" s="1097"/>
      <c r="P7" s="1097"/>
      <c r="Q7" s="1097"/>
      <c r="R7" s="1097"/>
      <c r="U7" s="460"/>
      <c r="V7" s="460"/>
      <c r="W7" s="460"/>
      <c r="X7" s="460"/>
      <c r="Y7" s="460"/>
      <c r="Z7" s="460"/>
      <c r="AA7" s="460"/>
    </row>
    <row r="8" spans="1:75" ht="15.75" customHeight="1" x14ac:dyDescent="0.25">
      <c r="A8" s="461"/>
      <c r="B8" s="462"/>
      <c r="C8" s="461"/>
      <c r="D8" s="462"/>
      <c r="E8" s="462"/>
      <c r="F8" s="462"/>
      <c r="G8" s="462"/>
      <c r="H8" s="462"/>
      <c r="I8" s="1098" t="s">
        <v>501</v>
      </c>
      <c r="J8" s="1098"/>
      <c r="K8" s="1098"/>
      <c r="L8" s="1098"/>
      <c r="M8" s="1098"/>
      <c r="N8" s="1098"/>
      <c r="O8" s="1098"/>
      <c r="P8" s="499"/>
      <c r="Q8" s="462"/>
      <c r="U8" s="462"/>
      <c r="V8" s="462"/>
      <c r="W8" s="462"/>
      <c r="X8" s="462"/>
      <c r="Y8" s="462"/>
      <c r="Z8" s="462"/>
      <c r="AA8" s="462"/>
    </row>
    <row r="10" spans="1:75" x14ac:dyDescent="0.25">
      <c r="A10" s="1099" t="s">
        <v>484</v>
      </c>
      <c r="B10" s="1099"/>
      <c r="C10" s="1099"/>
      <c r="D10" s="1099"/>
      <c r="E10" s="1099"/>
      <c r="F10" s="1099"/>
      <c r="G10" s="1099"/>
      <c r="H10" s="1099"/>
      <c r="I10" s="1099"/>
      <c r="J10" s="1099"/>
      <c r="K10" s="1099"/>
      <c r="L10" s="1099"/>
      <c r="M10" s="1099"/>
      <c r="N10" s="1099"/>
      <c r="O10" s="1099"/>
      <c r="P10" s="1099"/>
      <c r="Q10" s="1099"/>
      <c r="R10" s="1099"/>
      <c r="S10" s="1099"/>
      <c r="T10" s="1099"/>
      <c r="U10" s="1099"/>
      <c r="V10" s="1099"/>
      <c r="W10" s="1099"/>
      <c r="X10" s="1099"/>
      <c r="Y10" s="1099"/>
      <c r="Z10" s="1099"/>
      <c r="AA10" s="1099"/>
    </row>
    <row r="11" spans="1:75" x14ac:dyDescent="0.25">
      <c r="A11" s="459"/>
      <c r="B11" s="459"/>
      <c r="C11" s="459"/>
      <c r="D11" s="459"/>
      <c r="E11" s="459"/>
      <c r="F11" s="459"/>
      <c r="G11" s="459"/>
      <c r="H11" s="459"/>
      <c r="I11" s="529"/>
      <c r="J11" s="459"/>
      <c r="K11" s="459"/>
      <c r="L11" s="459"/>
      <c r="M11" s="459"/>
      <c r="N11" s="459"/>
      <c r="O11" s="459"/>
      <c r="P11" s="459"/>
      <c r="Q11" s="459"/>
      <c r="R11" s="459"/>
      <c r="S11" s="459"/>
      <c r="T11" s="459"/>
      <c r="U11" s="459"/>
      <c r="V11" s="459"/>
      <c r="W11" s="459"/>
      <c r="X11" s="459"/>
      <c r="Y11" s="459"/>
      <c r="Z11" s="459"/>
      <c r="AA11" s="459"/>
    </row>
    <row r="12" spans="1:75" s="463" customFormat="1" x14ac:dyDescent="0.25">
      <c r="A12" s="1100" t="s">
        <v>502</v>
      </c>
      <c r="B12" s="1100"/>
      <c r="C12" s="1100"/>
      <c r="D12" s="1100"/>
      <c r="E12" s="1100"/>
      <c r="F12" s="1100"/>
      <c r="G12" s="1100"/>
      <c r="H12" s="1101" t="s">
        <v>503</v>
      </c>
      <c r="I12" s="1101"/>
      <c r="J12" s="1101"/>
      <c r="K12" s="1101"/>
      <c r="L12" s="1101"/>
      <c r="M12" s="1101"/>
      <c r="N12" s="1101"/>
      <c r="O12" s="1101"/>
      <c r="P12" s="1101"/>
      <c r="Q12" s="1101"/>
      <c r="R12" s="1101"/>
      <c r="S12" s="1101"/>
      <c r="T12" s="1101"/>
      <c r="U12" s="1101"/>
      <c r="V12" s="1101"/>
      <c r="W12" s="1101"/>
      <c r="X12" s="1101"/>
      <c r="Y12" s="1101"/>
      <c r="Z12" s="1101"/>
      <c r="AA12" s="464"/>
      <c r="AB12" s="464"/>
      <c r="AC12" s="464"/>
      <c r="AD12" s="464"/>
      <c r="AE12" s="464"/>
      <c r="AF12" s="464"/>
      <c r="AG12" s="464"/>
      <c r="AH12" s="464"/>
      <c r="AI12" s="464"/>
      <c r="AJ12" s="464"/>
      <c r="AK12" s="464"/>
      <c r="AL12" s="464"/>
      <c r="AM12" s="464"/>
      <c r="AN12" s="464"/>
      <c r="AO12" s="464"/>
      <c r="AP12" s="464"/>
      <c r="AQ12" s="464"/>
      <c r="AR12" s="464"/>
      <c r="AS12" s="464"/>
      <c r="AT12" s="464"/>
      <c r="AU12" s="464"/>
      <c r="AV12" s="464"/>
      <c r="AW12" s="464"/>
      <c r="AX12" s="464"/>
      <c r="AY12" s="464"/>
      <c r="AZ12" s="464"/>
      <c r="BA12" s="464"/>
      <c r="BB12" s="464"/>
      <c r="BC12" s="464"/>
      <c r="BD12" s="464"/>
      <c r="BE12" s="464"/>
      <c r="BF12" s="464"/>
      <c r="BG12" s="464"/>
      <c r="BH12" s="464"/>
      <c r="BI12" s="464"/>
      <c r="BJ12" s="464"/>
      <c r="BK12" s="464"/>
      <c r="BL12" s="464"/>
      <c r="BM12" s="464"/>
      <c r="BN12" s="464"/>
      <c r="BO12" s="464"/>
      <c r="BP12" s="464"/>
      <c r="BQ12" s="464"/>
      <c r="BR12" s="464"/>
      <c r="BS12" s="464"/>
      <c r="BT12" s="464"/>
      <c r="BU12" s="464"/>
      <c r="BV12" s="464"/>
      <c r="BW12" s="464"/>
    </row>
    <row r="13" spans="1:75" s="463" customFormat="1" x14ac:dyDescent="0.25">
      <c r="B13" s="464"/>
      <c r="C13" s="500"/>
      <c r="D13" s="464"/>
      <c r="E13" s="464"/>
      <c r="F13" s="464"/>
      <c r="G13" s="464"/>
      <c r="H13" s="1102" t="s">
        <v>504</v>
      </c>
      <c r="I13" s="1102"/>
      <c r="J13" s="1102"/>
      <c r="K13" s="1102"/>
      <c r="L13" s="1102"/>
      <c r="M13" s="1102"/>
      <c r="N13" s="1102"/>
      <c r="O13" s="1102"/>
      <c r="P13" s="1102"/>
      <c r="Q13" s="1102"/>
      <c r="R13" s="1102"/>
      <c r="S13" s="1102"/>
      <c r="T13" s="1102"/>
      <c r="U13" s="1102"/>
      <c r="V13" s="1102"/>
      <c r="W13" s="1102"/>
      <c r="X13" s="1102"/>
      <c r="Y13" s="1102"/>
      <c r="Z13" s="1102"/>
      <c r="AA13" s="464"/>
      <c r="AB13" s="464"/>
      <c r="AC13" s="464"/>
      <c r="AD13" s="464"/>
      <c r="AE13" s="464"/>
      <c r="AF13" s="464"/>
      <c r="AG13" s="464"/>
      <c r="AH13" s="464"/>
      <c r="AI13" s="464"/>
      <c r="AJ13" s="464"/>
      <c r="AK13" s="464"/>
      <c r="AL13" s="464"/>
      <c r="AM13" s="464"/>
      <c r="AN13" s="464"/>
      <c r="AO13" s="464"/>
      <c r="AP13" s="464"/>
      <c r="AQ13" s="464"/>
      <c r="AR13" s="464"/>
      <c r="AS13" s="464"/>
      <c r="AT13" s="464"/>
      <c r="AU13" s="464"/>
      <c r="AV13" s="464"/>
      <c r="AW13" s="464"/>
      <c r="AX13" s="464"/>
      <c r="AY13" s="464"/>
      <c r="AZ13" s="464"/>
      <c r="BA13" s="464"/>
      <c r="BB13" s="464"/>
      <c r="BC13" s="464"/>
      <c r="BD13" s="464"/>
      <c r="BE13" s="464"/>
      <c r="BF13" s="464"/>
      <c r="BG13" s="464"/>
      <c r="BH13" s="464"/>
      <c r="BI13" s="464"/>
      <c r="BJ13" s="464"/>
      <c r="BK13" s="464"/>
      <c r="BL13" s="464"/>
      <c r="BM13" s="464"/>
      <c r="BN13" s="464"/>
      <c r="BO13" s="464"/>
      <c r="BP13" s="464"/>
      <c r="BQ13" s="464"/>
      <c r="BR13" s="464"/>
      <c r="BS13" s="464"/>
      <c r="BT13" s="464"/>
      <c r="BU13" s="464"/>
      <c r="BV13" s="464"/>
      <c r="BW13" s="464"/>
    </row>
    <row r="14" spans="1:75" s="458" customFormat="1" x14ac:dyDescent="0.25">
      <c r="A14" s="1091"/>
      <c r="B14" s="1091"/>
      <c r="C14" s="1091"/>
      <c r="D14" s="1091"/>
      <c r="E14" s="1091"/>
      <c r="F14" s="1091"/>
      <c r="G14" s="1091"/>
      <c r="H14" s="1091"/>
      <c r="I14" s="1091"/>
      <c r="J14" s="1091"/>
      <c r="K14" s="1091"/>
      <c r="L14" s="1091"/>
      <c r="M14" s="1091"/>
      <c r="N14" s="1091"/>
      <c r="O14" s="1091"/>
      <c r="P14" s="1091"/>
      <c r="Q14" s="1091"/>
      <c r="R14" s="1091"/>
      <c r="S14" s="1091"/>
      <c r="T14" s="1091"/>
      <c r="U14" s="1091"/>
      <c r="V14" s="1091"/>
      <c r="W14" s="1091"/>
      <c r="X14" s="1091"/>
      <c r="Y14" s="1091"/>
      <c r="Z14" s="1091"/>
      <c r="AA14" s="1091"/>
      <c r="AB14" s="464"/>
      <c r="AC14" s="464"/>
      <c r="AD14" s="464"/>
      <c r="AE14" s="464"/>
      <c r="AF14" s="464"/>
      <c r="AG14" s="464"/>
      <c r="AH14" s="464"/>
      <c r="AI14" s="464"/>
      <c r="AJ14" s="464"/>
      <c r="AK14" s="464"/>
      <c r="AL14" s="464"/>
      <c r="AM14" s="464"/>
      <c r="AN14" s="464"/>
    </row>
    <row r="15" spans="1:75" s="460" customFormat="1" x14ac:dyDescent="0.25">
      <c r="A15" s="1087" t="s">
        <v>505</v>
      </c>
      <c r="B15" s="1087" t="s">
        <v>506</v>
      </c>
      <c r="C15" s="1087" t="s">
        <v>766</v>
      </c>
      <c r="D15" s="1087" t="s">
        <v>767</v>
      </c>
      <c r="E15" s="1087"/>
      <c r="F15" s="1087"/>
      <c r="G15" s="1087"/>
      <c r="H15" s="1087"/>
      <c r="I15" s="1087"/>
      <c r="J15" s="1087"/>
      <c r="K15" s="1087"/>
      <c r="L15" s="1087"/>
      <c r="M15" s="1087"/>
      <c r="N15" s="1087"/>
      <c r="O15" s="1087"/>
      <c r="P15" s="1087"/>
      <c r="Q15" s="1087"/>
      <c r="R15" s="1087"/>
      <c r="S15" s="1087"/>
      <c r="T15" s="1087"/>
      <c r="U15" s="1087"/>
      <c r="V15" s="1087"/>
      <c r="W15" s="1087"/>
      <c r="X15" s="1087"/>
      <c r="Y15" s="1087"/>
      <c r="Z15" s="1087"/>
      <c r="AA15" s="1087"/>
    </row>
    <row r="16" spans="1:75" ht="198.75" customHeight="1" x14ac:dyDescent="0.25">
      <c r="A16" s="1087"/>
      <c r="B16" s="1087"/>
      <c r="C16" s="1087"/>
      <c r="D16" s="1088" t="s">
        <v>768</v>
      </c>
      <c r="E16" s="1089"/>
      <c r="F16" s="1089"/>
      <c r="G16" s="1090"/>
      <c r="H16" s="1087" t="s">
        <v>740</v>
      </c>
      <c r="I16" s="1087"/>
      <c r="J16" s="1087" t="s">
        <v>769</v>
      </c>
      <c r="K16" s="1087"/>
      <c r="L16" s="1087" t="s">
        <v>770</v>
      </c>
      <c r="M16" s="1087"/>
      <c r="N16" s="1087"/>
      <c r="O16" s="1087"/>
      <c r="P16" s="1087" t="s">
        <v>771</v>
      </c>
      <c r="Q16" s="1087"/>
      <c r="R16" s="1087"/>
      <c r="S16" s="1087"/>
      <c r="T16" s="1087" t="s">
        <v>772</v>
      </c>
      <c r="U16" s="1087"/>
      <c r="V16" s="1087"/>
      <c r="W16" s="1087"/>
      <c r="X16" s="1087" t="s">
        <v>773</v>
      </c>
      <c r="Y16" s="1087"/>
      <c r="Z16" s="1087"/>
      <c r="AA16" s="1087"/>
    </row>
    <row r="17" spans="1:27" s="457" customFormat="1" ht="234.75" customHeight="1" x14ac:dyDescent="0.25">
      <c r="A17" s="1087"/>
      <c r="B17" s="1087"/>
      <c r="C17" s="1087"/>
      <c r="D17" s="1084" t="s">
        <v>774</v>
      </c>
      <c r="E17" s="1085"/>
      <c r="F17" s="1084" t="s">
        <v>775</v>
      </c>
      <c r="G17" s="1085"/>
      <c r="H17" s="1086" t="s">
        <v>776</v>
      </c>
      <c r="I17" s="1086"/>
      <c r="J17" s="1084" t="s">
        <v>777</v>
      </c>
      <c r="K17" s="1085"/>
      <c r="L17" s="1084" t="s">
        <v>778</v>
      </c>
      <c r="M17" s="1085"/>
      <c r="N17" s="1084" t="s">
        <v>778</v>
      </c>
      <c r="O17" s="1085"/>
      <c r="P17" s="1084" t="s">
        <v>778</v>
      </c>
      <c r="Q17" s="1085"/>
      <c r="R17" s="1084" t="s">
        <v>778</v>
      </c>
      <c r="S17" s="1085"/>
      <c r="T17" s="1084" t="s">
        <v>778</v>
      </c>
      <c r="U17" s="1085"/>
      <c r="V17" s="1084" t="s">
        <v>778</v>
      </c>
      <c r="W17" s="1085"/>
      <c r="X17" s="1084" t="s">
        <v>778</v>
      </c>
      <c r="Y17" s="1085"/>
      <c r="Z17" s="1084" t="s">
        <v>778</v>
      </c>
      <c r="AA17" s="1085"/>
    </row>
    <row r="18" spans="1:27" ht="158.25" customHeight="1" x14ac:dyDescent="0.25">
      <c r="A18" s="1087"/>
      <c r="B18" s="1087"/>
      <c r="C18" s="1087"/>
      <c r="D18" s="501" t="s">
        <v>3</v>
      </c>
      <c r="E18" s="501" t="s">
        <v>519</v>
      </c>
      <c r="F18" s="501" t="s">
        <v>3</v>
      </c>
      <c r="G18" s="501" t="s">
        <v>519</v>
      </c>
      <c r="H18" s="501" t="s">
        <v>3</v>
      </c>
      <c r="I18" s="530" t="s">
        <v>519</v>
      </c>
      <c r="J18" s="501" t="s">
        <v>3</v>
      </c>
      <c r="K18" s="501" t="s">
        <v>519</v>
      </c>
      <c r="L18" s="501" t="s">
        <v>3</v>
      </c>
      <c r="M18" s="501" t="s">
        <v>519</v>
      </c>
      <c r="N18" s="501" t="s">
        <v>3</v>
      </c>
      <c r="O18" s="501" t="s">
        <v>519</v>
      </c>
      <c r="P18" s="501" t="s">
        <v>3</v>
      </c>
      <c r="Q18" s="501" t="s">
        <v>519</v>
      </c>
      <c r="R18" s="501" t="s">
        <v>3</v>
      </c>
      <c r="S18" s="501" t="s">
        <v>519</v>
      </c>
      <c r="T18" s="501" t="s">
        <v>3</v>
      </c>
      <c r="U18" s="501" t="s">
        <v>519</v>
      </c>
      <c r="V18" s="501" t="s">
        <v>3</v>
      </c>
      <c r="W18" s="501" t="s">
        <v>519</v>
      </c>
      <c r="X18" s="501" t="s">
        <v>3</v>
      </c>
      <c r="Y18" s="501" t="s">
        <v>519</v>
      </c>
      <c r="Z18" s="501" t="s">
        <v>3</v>
      </c>
      <c r="AA18" s="501" t="s">
        <v>519</v>
      </c>
    </row>
    <row r="19" spans="1:27" x14ac:dyDescent="0.25">
      <c r="A19" s="465">
        <v>1</v>
      </c>
      <c r="B19" s="466">
        <v>2</v>
      </c>
      <c r="C19" s="465">
        <v>3</v>
      </c>
      <c r="D19" s="479" t="s">
        <v>160</v>
      </c>
      <c r="E19" s="479" t="s">
        <v>158</v>
      </c>
      <c r="F19" s="479" t="s">
        <v>156</v>
      </c>
      <c r="G19" s="479" t="s">
        <v>154</v>
      </c>
      <c r="H19" s="479" t="s">
        <v>145</v>
      </c>
      <c r="I19" s="531" t="s">
        <v>143</v>
      </c>
      <c r="J19" s="479" t="s">
        <v>779</v>
      </c>
      <c r="K19" s="479" t="s">
        <v>780</v>
      </c>
      <c r="L19" s="479" t="s">
        <v>238</v>
      </c>
      <c r="M19" s="479" t="s">
        <v>239</v>
      </c>
      <c r="N19" s="479" t="s">
        <v>240</v>
      </c>
      <c r="O19" s="479" t="s">
        <v>241</v>
      </c>
      <c r="P19" s="479" t="s">
        <v>781</v>
      </c>
      <c r="Q19" s="479" t="s">
        <v>782</v>
      </c>
      <c r="R19" s="479" t="s">
        <v>783</v>
      </c>
      <c r="S19" s="479" t="s">
        <v>784</v>
      </c>
      <c r="T19" s="479" t="s">
        <v>785</v>
      </c>
      <c r="U19" s="479" t="s">
        <v>786</v>
      </c>
      <c r="V19" s="479" t="s">
        <v>787</v>
      </c>
      <c r="W19" s="479" t="s">
        <v>788</v>
      </c>
      <c r="X19" s="479" t="s">
        <v>789</v>
      </c>
      <c r="Y19" s="479" t="s">
        <v>790</v>
      </c>
      <c r="Z19" s="479" t="s">
        <v>791</v>
      </c>
      <c r="AA19" s="479" t="s">
        <v>792</v>
      </c>
    </row>
    <row r="20" spans="1:27" s="470" customFormat="1" ht="31.5" x14ac:dyDescent="0.25">
      <c r="A20" s="467" t="s">
        <v>574</v>
      </c>
      <c r="B20" s="468" t="s">
        <v>575</v>
      </c>
      <c r="C20" s="469" t="s">
        <v>489</v>
      </c>
      <c r="D20" s="502">
        <f>SUM(D21,D22,D23,D24,D25,D26)</f>
        <v>0</v>
      </c>
      <c r="E20" s="502" t="s">
        <v>489</v>
      </c>
      <c r="F20" s="502">
        <f>SUM(F21,F22,F23,F24,F25,F26)</f>
        <v>0</v>
      </c>
      <c r="G20" s="502" t="s">
        <v>489</v>
      </c>
      <c r="H20" s="502">
        <f>SUM(H21,H22,H23,H24,H25,H26)</f>
        <v>8.0559999999999992</v>
      </c>
      <c r="I20" s="532" t="s">
        <v>489</v>
      </c>
      <c r="J20" s="502">
        <f>SUM(J21,J22,J23,J24,J25,J26)</f>
        <v>-4.0947934799810091E-3</v>
      </c>
      <c r="K20" s="502" t="s">
        <v>489</v>
      </c>
      <c r="L20" s="502">
        <f>SUM(L21,L22,L23,L24,L25,L26)</f>
        <v>0</v>
      </c>
      <c r="M20" s="502" t="s">
        <v>489</v>
      </c>
      <c r="N20" s="502">
        <f>SUM(N21,N22,N23,N24,N25,N26)</f>
        <v>0</v>
      </c>
      <c r="O20" s="502" t="s">
        <v>489</v>
      </c>
      <c r="P20" s="502">
        <f>SUM(P21,P22,P23,P24,P25,P26)</f>
        <v>0</v>
      </c>
      <c r="Q20" s="502" t="s">
        <v>489</v>
      </c>
      <c r="R20" s="502">
        <f>SUM(R21,R22,R23,R24,R25,R26)</f>
        <v>0</v>
      </c>
      <c r="S20" s="502" t="s">
        <v>489</v>
      </c>
      <c r="T20" s="502">
        <f>SUM(T21,T22,T23,T24,T25,T26)</f>
        <v>0</v>
      </c>
      <c r="U20" s="502" t="s">
        <v>489</v>
      </c>
      <c r="V20" s="502">
        <f>SUM(V21,V22,V23,V24,V25,V26)</f>
        <v>0</v>
      </c>
      <c r="W20" s="502" t="s">
        <v>489</v>
      </c>
      <c r="X20" s="502">
        <f>SUM(X21,X22,X23,X24,X25,X26)</f>
        <v>0</v>
      </c>
      <c r="Y20" s="502" t="s">
        <v>489</v>
      </c>
      <c r="Z20" s="502">
        <f>SUM(Z21,Z22,Z23,Z24,Z25,Z26)</f>
        <v>0</v>
      </c>
      <c r="AA20" s="502" t="s">
        <v>489</v>
      </c>
    </row>
    <row r="21" spans="1:27" hidden="1" x14ac:dyDescent="0.25">
      <c r="A21" s="471" t="s">
        <v>576</v>
      </c>
      <c r="B21" s="472" t="s">
        <v>577</v>
      </c>
      <c r="C21" s="473" t="s">
        <v>489</v>
      </c>
      <c r="D21" s="503" t="s">
        <v>489</v>
      </c>
      <c r="E21" s="503" t="s">
        <v>489</v>
      </c>
      <c r="F21" s="503" t="s">
        <v>489</v>
      </c>
      <c r="G21" s="503" t="s">
        <v>489</v>
      </c>
      <c r="H21" s="503" t="s">
        <v>489</v>
      </c>
      <c r="I21" s="533" t="s">
        <v>489</v>
      </c>
      <c r="J21" s="503" t="s">
        <v>489</v>
      </c>
      <c r="K21" s="503" t="s">
        <v>489</v>
      </c>
      <c r="L21" s="503" t="s">
        <v>489</v>
      </c>
      <c r="M21" s="503" t="s">
        <v>489</v>
      </c>
      <c r="N21" s="503" t="s">
        <v>489</v>
      </c>
      <c r="O21" s="503" t="s">
        <v>489</v>
      </c>
      <c r="P21" s="503" t="s">
        <v>489</v>
      </c>
      <c r="Q21" s="503" t="s">
        <v>489</v>
      </c>
      <c r="R21" s="503" t="s">
        <v>489</v>
      </c>
      <c r="S21" s="503" t="s">
        <v>489</v>
      </c>
      <c r="T21" s="503" t="s">
        <v>489</v>
      </c>
      <c r="U21" s="503" t="s">
        <v>489</v>
      </c>
      <c r="V21" s="503" t="s">
        <v>489</v>
      </c>
      <c r="W21" s="503" t="s">
        <v>489</v>
      </c>
      <c r="X21" s="503" t="s">
        <v>489</v>
      </c>
      <c r="Y21" s="503" t="s">
        <v>489</v>
      </c>
      <c r="Z21" s="503" t="s">
        <v>489</v>
      </c>
      <c r="AA21" s="503" t="s">
        <v>489</v>
      </c>
    </row>
    <row r="22" spans="1:27" s="477" customFormat="1" ht="45" hidden="1" customHeight="1" x14ac:dyDescent="0.25">
      <c r="A22" s="474" t="s">
        <v>578</v>
      </c>
      <c r="B22" s="475" t="s">
        <v>579</v>
      </c>
      <c r="C22" s="476" t="s">
        <v>489</v>
      </c>
      <c r="D22" s="504">
        <f>SUM(D48,D58,D67)</f>
        <v>0</v>
      </c>
      <c r="E22" s="504" t="s">
        <v>489</v>
      </c>
      <c r="F22" s="504">
        <f>SUM(F48,F58,F67)</f>
        <v>0</v>
      </c>
      <c r="G22" s="504" t="s">
        <v>489</v>
      </c>
      <c r="H22" s="504">
        <f>SUM(H48,H58,H67)</f>
        <v>8.0559999999999992</v>
      </c>
      <c r="I22" s="533" t="s">
        <v>489</v>
      </c>
      <c r="J22" s="504">
        <f>SUM(J48,J58,J67)</f>
        <v>-4.0947934799810091E-3</v>
      </c>
      <c r="K22" s="504" t="s">
        <v>489</v>
      </c>
      <c r="L22" s="504">
        <f>SUM(L48,L58,L67)</f>
        <v>0</v>
      </c>
      <c r="M22" s="504" t="s">
        <v>489</v>
      </c>
      <c r="N22" s="504">
        <f>SUM(N48,N58,N67)</f>
        <v>0</v>
      </c>
      <c r="O22" s="504" t="s">
        <v>489</v>
      </c>
      <c r="P22" s="504">
        <f>SUM(P48,P58,P67)</f>
        <v>0</v>
      </c>
      <c r="Q22" s="504" t="s">
        <v>489</v>
      </c>
      <c r="R22" s="504">
        <f>SUM(R48,R58,R67)</f>
        <v>0</v>
      </c>
      <c r="S22" s="504" t="s">
        <v>489</v>
      </c>
      <c r="T22" s="504">
        <f>SUM(T48,T58,T67)</f>
        <v>0</v>
      </c>
      <c r="U22" s="504" t="s">
        <v>489</v>
      </c>
      <c r="V22" s="504">
        <f>SUM(V48,V58,V67)</f>
        <v>0</v>
      </c>
      <c r="W22" s="504" t="s">
        <v>489</v>
      </c>
      <c r="X22" s="504">
        <f>SUM(X48,X58,X67)</f>
        <v>0</v>
      </c>
      <c r="Y22" s="504" t="s">
        <v>489</v>
      </c>
      <c r="Z22" s="504">
        <f>SUM(Z48,Z58,Z67)</f>
        <v>0</v>
      </c>
      <c r="AA22" s="504" t="s">
        <v>489</v>
      </c>
    </row>
    <row r="23" spans="1:27" ht="78" hidden="1" customHeight="1" x14ac:dyDescent="0.25">
      <c r="A23" s="471" t="s">
        <v>580</v>
      </c>
      <c r="B23" s="478" t="s">
        <v>581</v>
      </c>
      <c r="C23" s="473" t="s">
        <v>489</v>
      </c>
      <c r="D23" s="503" t="s">
        <v>489</v>
      </c>
      <c r="E23" s="503" t="s">
        <v>489</v>
      </c>
      <c r="F23" s="503" t="s">
        <v>489</v>
      </c>
      <c r="G23" s="503" t="s">
        <v>489</v>
      </c>
      <c r="H23" s="503" t="s">
        <v>489</v>
      </c>
      <c r="I23" s="533" t="s">
        <v>489</v>
      </c>
      <c r="J23" s="503" t="s">
        <v>489</v>
      </c>
      <c r="K23" s="503" t="s">
        <v>489</v>
      </c>
      <c r="L23" s="503" t="s">
        <v>489</v>
      </c>
      <c r="M23" s="503" t="s">
        <v>489</v>
      </c>
      <c r="N23" s="503" t="s">
        <v>489</v>
      </c>
      <c r="O23" s="503" t="s">
        <v>489</v>
      </c>
      <c r="P23" s="503" t="s">
        <v>489</v>
      </c>
      <c r="Q23" s="503" t="s">
        <v>489</v>
      </c>
      <c r="R23" s="503" t="s">
        <v>489</v>
      </c>
      <c r="S23" s="503" t="s">
        <v>489</v>
      </c>
      <c r="T23" s="503" t="s">
        <v>489</v>
      </c>
      <c r="U23" s="503" t="s">
        <v>489</v>
      </c>
      <c r="V23" s="503" t="s">
        <v>489</v>
      </c>
      <c r="W23" s="503" t="s">
        <v>489</v>
      </c>
      <c r="X23" s="503" t="s">
        <v>489</v>
      </c>
      <c r="Y23" s="503" t="s">
        <v>489</v>
      </c>
      <c r="Z23" s="503" t="s">
        <v>489</v>
      </c>
      <c r="AA23" s="503" t="s">
        <v>489</v>
      </c>
    </row>
    <row r="24" spans="1:27" ht="31.5" hidden="1" x14ac:dyDescent="0.25">
      <c r="A24" s="471" t="s">
        <v>582</v>
      </c>
      <c r="B24" s="472" t="s">
        <v>583</v>
      </c>
      <c r="C24" s="473" t="s">
        <v>489</v>
      </c>
      <c r="D24" s="503" t="s">
        <v>489</v>
      </c>
      <c r="E24" s="503" t="s">
        <v>489</v>
      </c>
      <c r="F24" s="503" t="s">
        <v>489</v>
      </c>
      <c r="G24" s="503" t="s">
        <v>489</v>
      </c>
      <c r="H24" s="503" t="s">
        <v>489</v>
      </c>
      <c r="I24" s="533" t="s">
        <v>489</v>
      </c>
      <c r="J24" s="503" t="s">
        <v>489</v>
      </c>
      <c r="K24" s="503" t="s">
        <v>489</v>
      </c>
      <c r="L24" s="503" t="s">
        <v>489</v>
      </c>
      <c r="M24" s="503" t="s">
        <v>489</v>
      </c>
      <c r="N24" s="503" t="s">
        <v>489</v>
      </c>
      <c r="O24" s="503" t="s">
        <v>489</v>
      </c>
      <c r="P24" s="503" t="s">
        <v>489</v>
      </c>
      <c r="Q24" s="503" t="s">
        <v>489</v>
      </c>
      <c r="R24" s="503" t="s">
        <v>489</v>
      </c>
      <c r="S24" s="503" t="s">
        <v>489</v>
      </c>
      <c r="T24" s="503" t="s">
        <v>489</v>
      </c>
      <c r="U24" s="503" t="s">
        <v>489</v>
      </c>
      <c r="V24" s="503" t="s">
        <v>489</v>
      </c>
      <c r="W24" s="503" t="s">
        <v>489</v>
      </c>
      <c r="X24" s="503" t="s">
        <v>489</v>
      </c>
      <c r="Y24" s="503" t="s">
        <v>489</v>
      </c>
      <c r="Z24" s="503" t="s">
        <v>489</v>
      </c>
      <c r="AA24" s="503" t="s">
        <v>489</v>
      </c>
    </row>
    <row r="25" spans="1:27" ht="47.25" hidden="1" x14ac:dyDescent="0.25">
      <c r="A25" s="471" t="s">
        <v>584</v>
      </c>
      <c r="B25" s="472" t="s">
        <v>585</v>
      </c>
      <c r="C25" s="473" t="s">
        <v>489</v>
      </c>
      <c r="D25" s="503" t="s">
        <v>489</v>
      </c>
      <c r="E25" s="503" t="s">
        <v>489</v>
      </c>
      <c r="F25" s="503" t="s">
        <v>489</v>
      </c>
      <c r="G25" s="503" t="s">
        <v>489</v>
      </c>
      <c r="H25" s="503" t="s">
        <v>489</v>
      </c>
      <c r="I25" s="533" t="s">
        <v>489</v>
      </c>
      <c r="J25" s="503" t="s">
        <v>489</v>
      </c>
      <c r="K25" s="503" t="s">
        <v>489</v>
      </c>
      <c r="L25" s="503" t="s">
        <v>489</v>
      </c>
      <c r="M25" s="503" t="s">
        <v>489</v>
      </c>
      <c r="N25" s="503" t="s">
        <v>489</v>
      </c>
      <c r="O25" s="503" t="s">
        <v>489</v>
      </c>
      <c r="P25" s="503" t="s">
        <v>489</v>
      </c>
      <c r="Q25" s="503" t="s">
        <v>489</v>
      </c>
      <c r="R25" s="503" t="s">
        <v>489</v>
      </c>
      <c r="S25" s="503" t="s">
        <v>489</v>
      </c>
      <c r="T25" s="503" t="s">
        <v>489</v>
      </c>
      <c r="U25" s="503" t="s">
        <v>489</v>
      </c>
      <c r="V25" s="503" t="s">
        <v>489</v>
      </c>
      <c r="W25" s="503" t="s">
        <v>489</v>
      </c>
      <c r="X25" s="503" t="s">
        <v>489</v>
      </c>
      <c r="Y25" s="503" t="s">
        <v>489</v>
      </c>
      <c r="Z25" s="503" t="s">
        <v>489</v>
      </c>
      <c r="AA25" s="503" t="s">
        <v>489</v>
      </c>
    </row>
    <row r="26" spans="1:27" hidden="1" x14ac:dyDescent="0.25">
      <c r="A26" s="479" t="s">
        <v>586</v>
      </c>
      <c r="B26" s="478" t="s">
        <v>587</v>
      </c>
      <c r="C26" s="473" t="s">
        <v>489</v>
      </c>
      <c r="D26" s="503" t="s">
        <v>489</v>
      </c>
      <c r="E26" s="503" t="s">
        <v>489</v>
      </c>
      <c r="F26" s="503" t="s">
        <v>489</v>
      </c>
      <c r="G26" s="503" t="s">
        <v>489</v>
      </c>
      <c r="H26" s="503" t="s">
        <v>489</v>
      </c>
      <c r="I26" s="533" t="s">
        <v>489</v>
      </c>
      <c r="J26" s="503" t="s">
        <v>489</v>
      </c>
      <c r="K26" s="503" t="s">
        <v>489</v>
      </c>
      <c r="L26" s="503" t="s">
        <v>489</v>
      </c>
      <c r="M26" s="503" t="s">
        <v>489</v>
      </c>
      <c r="N26" s="503" t="s">
        <v>489</v>
      </c>
      <c r="O26" s="503" t="s">
        <v>489</v>
      </c>
      <c r="P26" s="503" t="s">
        <v>489</v>
      </c>
      <c r="Q26" s="503" t="s">
        <v>489</v>
      </c>
      <c r="R26" s="503" t="s">
        <v>489</v>
      </c>
      <c r="S26" s="503" t="s">
        <v>489</v>
      </c>
      <c r="T26" s="503" t="s">
        <v>489</v>
      </c>
      <c r="U26" s="503" t="s">
        <v>489</v>
      </c>
      <c r="V26" s="503" t="s">
        <v>489</v>
      </c>
      <c r="W26" s="503" t="s">
        <v>489</v>
      </c>
      <c r="X26" s="503" t="s">
        <v>489</v>
      </c>
      <c r="Y26" s="503" t="s">
        <v>489</v>
      </c>
      <c r="Z26" s="503" t="s">
        <v>489</v>
      </c>
      <c r="AA26" s="503" t="s">
        <v>489</v>
      </c>
    </row>
    <row r="27" spans="1:27" hidden="1" x14ac:dyDescent="0.25">
      <c r="A27" s="471" t="s">
        <v>67</v>
      </c>
      <c r="B27" s="472" t="s">
        <v>493</v>
      </c>
      <c r="C27" s="473" t="s">
        <v>489</v>
      </c>
      <c r="D27" s="503" t="s">
        <v>489</v>
      </c>
      <c r="E27" s="503" t="s">
        <v>489</v>
      </c>
      <c r="F27" s="503" t="s">
        <v>489</v>
      </c>
      <c r="G27" s="503" t="s">
        <v>489</v>
      </c>
      <c r="H27" s="503" t="s">
        <v>489</v>
      </c>
      <c r="I27" s="533" t="s">
        <v>489</v>
      </c>
      <c r="J27" s="503" t="s">
        <v>489</v>
      </c>
      <c r="K27" s="503" t="s">
        <v>489</v>
      </c>
      <c r="L27" s="503" t="s">
        <v>489</v>
      </c>
      <c r="M27" s="503" t="s">
        <v>489</v>
      </c>
      <c r="N27" s="503" t="s">
        <v>489</v>
      </c>
      <c r="O27" s="503" t="s">
        <v>489</v>
      </c>
      <c r="P27" s="503" t="s">
        <v>489</v>
      </c>
      <c r="Q27" s="503" t="s">
        <v>489</v>
      </c>
      <c r="R27" s="503" t="s">
        <v>489</v>
      </c>
      <c r="S27" s="503" t="s">
        <v>489</v>
      </c>
      <c r="T27" s="503" t="s">
        <v>489</v>
      </c>
      <c r="U27" s="503" t="s">
        <v>489</v>
      </c>
      <c r="V27" s="503" t="s">
        <v>489</v>
      </c>
      <c r="W27" s="503" t="s">
        <v>489</v>
      </c>
      <c r="X27" s="503" t="s">
        <v>489</v>
      </c>
      <c r="Y27" s="503" t="s">
        <v>489</v>
      </c>
      <c r="Z27" s="503" t="s">
        <v>489</v>
      </c>
      <c r="AA27" s="503" t="s">
        <v>489</v>
      </c>
    </row>
    <row r="28" spans="1:27" s="482" customFormat="1" ht="31.5" hidden="1" x14ac:dyDescent="0.25">
      <c r="A28" s="480" t="s">
        <v>188</v>
      </c>
      <c r="B28" s="481" t="s">
        <v>588</v>
      </c>
      <c r="C28" s="505" t="s">
        <v>589</v>
      </c>
      <c r="D28" s="506">
        <f>SUM(D29,D33,D36,D45)</f>
        <v>0</v>
      </c>
      <c r="E28" s="506" t="s">
        <v>489</v>
      </c>
      <c r="F28" s="506">
        <f>SUM(F29,F33,F36,F45)</f>
        <v>0</v>
      </c>
      <c r="G28" s="506" t="s">
        <v>489</v>
      </c>
      <c r="H28" s="506">
        <f>SUM(H29,H33,H36,H45)</f>
        <v>0</v>
      </c>
      <c r="I28" s="534" t="s">
        <v>489</v>
      </c>
      <c r="J28" s="506">
        <f>SUM(J29,J33,J36,J45)</f>
        <v>0</v>
      </c>
      <c r="K28" s="506" t="s">
        <v>489</v>
      </c>
      <c r="L28" s="506">
        <f>SUM(L29,L33,L36,L45)</f>
        <v>0</v>
      </c>
      <c r="M28" s="506" t="s">
        <v>489</v>
      </c>
      <c r="N28" s="506">
        <f>SUM(N29,N33,N36,N45)</f>
        <v>0</v>
      </c>
      <c r="O28" s="506" t="s">
        <v>489</v>
      </c>
      <c r="P28" s="506">
        <f>SUM(P29,P33,P36,P45)</f>
        <v>0</v>
      </c>
      <c r="Q28" s="506" t="s">
        <v>489</v>
      </c>
      <c r="R28" s="506">
        <f>SUM(R29,R33,R36,R45)</f>
        <v>0</v>
      </c>
      <c r="S28" s="506" t="s">
        <v>489</v>
      </c>
      <c r="T28" s="506">
        <f>SUM(T29,T33,T36,T45)</f>
        <v>0</v>
      </c>
      <c r="U28" s="506" t="s">
        <v>489</v>
      </c>
      <c r="V28" s="506">
        <f>SUM(V29,V33,V36,V45)</f>
        <v>0</v>
      </c>
      <c r="W28" s="506" t="s">
        <v>489</v>
      </c>
      <c r="X28" s="506">
        <f>SUM(X29,X33,X36,X45)</f>
        <v>0</v>
      </c>
      <c r="Y28" s="506" t="s">
        <v>489</v>
      </c>
      <c r="Z28" s="506">
        <f>SUM(Z29,Z33,Z36,Z45)</f>
        <v>0</v>
      </c>
      <c r="AA28" s="506" t="s">
        <v>489</v>
      </c>
    </row>
    <row r="29" spans="1:27" s="485" customFormat="1" ht="47.25" hidden="1" x14ac:dyDescent="0.25">
      <c r="A29" s="483" t="s">
        <v>590</v>
      </c>
      <c r="B29" s="484" t="s">
        <v>591</v>
      </c>
      <c r="C29" s="486" t="s">
        <v>589</v>
      </c>
      <c r="D29" s="507">
        <f>SUM(D30:D32)</f>
        <v>0</v>
      </c>
      <c r="E29" s="507" t="s">
        <v>489</v>
      </c>
      <c r="F29" s="507">
        <f>SUM(F30:F32)</f>
        <v>0</v>
      </c>
      <c r="G29" s="507" t="s">
        <v>489</v>
      </c>
      <c r="H29" s="507">
        <f>SUM(H30:H32)</f>
        <v>0</v>
      </c>
      <c r="I29" s="534" t="s">
        <v>489</v>
      </c>
      <c r="J29" s="507">
        <f>SUM(J30:J32)</f>
        <v>0</v>
      </c>
      <c r="K29" s="507" t="s">
        <v>489</v>
      </c>
      <c r="L29" s="507">
        <f>SUM(L30:L32)</f>
        <v>0</v>
      </c>
      <c r="M29" s="507" t="s">
        <v>489</v>
      </c>
      <c r="N29" s="507">
        <f>SUM(N30:N32)</f>
        <v>0</v>
      </c>
      <c r="O29" s="507" t="s">
        <v>489</v>
      </c>
      <c r="P29" s="507">
        <f>SUM(P30:P32)</f>
        <v>0</v>
      </c>
      <c r="Q29" s="507" t="s">
        <v>489</v>
      </c>
      <c r="R29" s="507">
        <f>SUM(R30:R32)</f>
        <v>0</v>
      </c>
      <c r="S29" s="507" t="s">
        <v>489</v>
      </c>
      <c r="T29" s="507">
        <f>SUM(T30:T32)</f>
        <v>0</v>
      </c>
      <c r="U29" s="507" t="s">
        <v>489</v>
      </c>
      <c r="V29" s="507">
        <f>SUM(V30:V32)</f>
        <v>0</v>
      </c>
      <c r="W29" s="507" t="s">
        <v>489</v>
      </c>
      <c r="X29" s="507">
        <f>SUM(X30:X32)</f>
        <v>0</v>
      </c>
      <c r="Y29" s="507" t="s">
        <v>489</v>
      </c>
      <c r="Z29" s="507">
        <f>SUM(Z30:Z32)</f>
        <v>0</v>
      </c>
      <c r="AA29" s="507" t="s">
        <v>489</v>
      </c>
    </row>
    <row r="30" spans="1:27" ht="63" hidden="1" x14ac:dyDescent="0.25">
      <c r="A30" s="471" t="s">
        <v>592</v>
      </c>
      <c r="B30" s="472" t="s">
        <v>593</v>
      </c>
      <c r="C30" s="492" t="s">
        <v>489</v>
      </c>
      <c r="D30" s="492" t="s">
        <v>489</v>
      </c>
      <c r="E30" s="492" t="s">
        <v>489</v>
      </c>
      <c r="F30" s="492" t="s">
        <v>489</v>
      </c>
      <c r="G30" s="492" t="s">
        <v>489</v>
      </c>
      <c r="H30" s="492" t="s">
        <v>489</v>
      </c>
      <c r="I30" s="535" t="s">
        <v>489</v>
      </c>
      <c r="J30" s="492" t="s">
        <v>489</v>
      </c>
      <c r="K30" s="492" t="s">
        <v>489</v>
      </c>
      <c r="L30" s="492" t="s">
        <v>489</v>
      </c>
      <c r="M30" s="492" t="s">
        <v>489</v>
      </c>
      <c r="N30" s="492" t="s">
        <v>489</v>
      </c>
      <c r="O30" s="492" t="s">
        <v>489</v>
      </c>
      <c r="P30" s="492" t="s">
        <v>489</v>
      </c>
      <c r="Q30" s="492" t="s">
        <v>489</v>
      </c>
      <c r="R30" s="492" t="s">
        <v>489</v>
      </c>
      <c r="S30" s="492" t="s">
        <v>489</v>
      </c>
      <c r="T30" s="492" t="s">
        <v>489</v>
      </c>
      <c r="U30" s="492" t="s">
        <v>489</v>
      </c>
      <c r="V30" s="492" t="s">
        <v>489</v>
      </c>
      <c r="W30" s="492" t="s">
        <v>489</v>
      </c>
      <c r="X30" s="492" t="s">
        <v>489</v>
      </c>
      <c r="Y30" s="492" t="s">
        <v>489</v>
      </c>
      <c r="Z30" s="492" t="s">
        <v>489</v>
      </c>
      <c r="AA30" s="492" t="s">
        <v>489</v>
      </c>
    </row>
    <row r="31" spans="1:27" ht="63" hidden="1" x14ac:dyDescent="0.25">
      <c r="A31" s="471" t="s">
        <v>594</v>
      </c>
      <c r="B31" s="472" t="s">
        <v>595</v>
      </c>
      <c r="C31" s="492" t="s">
        <v>489</v>
      </c>
      <c r="D31" s="492" t="s">
        <v>489</v>
      </c>
      <c r="E31" s="492" t="s">
        <v>489</v>
      </c>
      <c r="F31" s="492" t="s">
        <v>489</v>
      </c>
      <c r="G31" s="492" t="s">
        <v>489</v>
      </c>
      <c r="H31" s="492" t="s">
        <v>489</v>
      </c>
      <c r="I31" s="535" t="s">
        <v>489</v>
      </c>
      <c r="J31" s="492" t="s">
        <v>489</v>
      </c>
      <c r="K31" s="492" t="s">
        <v>489</v>
      </c>
      <c r="L31" s="492" t="s">
        <v>489</v>
      </c>
      <c r="M31" s="492" t="s">
        <v>489</v>
      </c>
      <c r="N31" s="492" t="s">
        <v>489</v>
      </c>
      <c r="O31" s="492" t="s">
        <v>489</v>
      </c>
      <c r="P31" s="492" t="s">
        <v>489</v>
      </c>
      <c r="Q31" s="492" t="s">
        <v>489</v>
      </c>
      <c r="R31" s="492" t="s">
        <v>489</v>
      </c>
      <c r="S31" s="492" t="s">
        <v>489</v>
      </c>
      <c r="T31" s="492" t="s">
        <v>489</v>
      </c>
      <c r="U31" s="492" t="s">
        <v>489</v>
      </c>
      <c r="V31" s="492" t="s">
        <v>489</v>
      </c>
      <c r="W31" s="492" t="s">
        <v>489</v>
      </c>
      <c r="X31" s="492" t="s">
        <v>489</v>
      </c>
      <c r="Y31" s="492" t="s">
        <v>489</v>
      </c>
      <c r="Z31" s="492" t="s">
        <v>489</v>
      </c>
      <c r="AA31" s="492" t="s">
        <v>489</v>
      </c>
    </row>
    <row r="32" spans="1:27" ht="63" hidden="1" x14ac:dyDescent="0.25">
      <c r="A32" s="471" t="s">
        <v>596</v>
      </c>
      <c r="B32" s="472" t="s">
        <v>597</v>
      </c>
      <c r="C32" s="492" t="s">
        <v>489</v>
      </c>
      <c r="D32" s="492" t="s">
        <v>489</v>
      </c>
      <c r="E32" s="492" t="s">
        <v>489</v>
      </c>
      <c r="F32" s="492" t="s">
        <v>489</v>
      </c>
      <c r="G32" s="492" t="s">
        <v>489</v>
      </c>
      <c r="H32" s="492" t="s">
        <v>489</v>
      </c>
      <c r="I32" s="535" t="s">
        <v>489</v>
      </c>
      <c r="J32" s="492" t="s">
        <v>489</v>
      </c>
      <c r="K32" s="492" t="s">
        <v>489</v>
      </c>
      <c r="L32" s="492" t="s">
        <v>489</v>
      </c>
      <c r="M32" s="492" t="s">
        <v>489</v>
      </c>
      <c r="N32" s="492" t="s">
        <v>489</v>
      </c>
      <c r="O32" s="492" t="s">
        <v>489</v>
      </c>
      <c r="P32" s="492" t="s">
        <v>489</v>
      </c>
      <c r="Q32" s="492" t="s">
        <v>489</v>
      </c>
      <c r="R32" s="492" t="s">
        <v>489</v>
      </c>
      <c r="S32" s="492" t="s">
        <v>489</v>
      </c>
      <c r="T32" s="492" t="s">
        <v>489</v>
      </c>
      <c r="U32" s="492" t="s">
        <v>489</v>
      </c>
      <c r="V32" s="492" t="s">
        <v>489</v>
      </c>
      <c r="W32" s="492" t="s">
        <v>489</v>
      </c>
      <c r="X32" s="492" t="s">
        <v>489</v>
      </c>
      <c r="Y32" s="492" t="s">
        <v>489</v>
      </c>
      <c r="Z32" s="492" t="s">
        <v>489</v>
      </c>
      <c r="AA32" s="492" t="s">
        <v>489</v>
      </c>
    </row>
    <row r="33" spans="1:27" s="485" customFormat="1" ht="47.25" hidden="1" x14ac:dyDescent="0.25">
      <c r="A33" s="483" t="s">
        <v>598</v>
      </c>
      <c r="B33" s="484" t="s">
        <v>599</v>
      </c>
      <c r="C33" s="486" t="s">
        <v>589</v>
      </c>
      <c r="D33" s="507">
        <f>SUM(D34,D35)</f>
        <v>0</v>
      </c>
      <c r="E33" s="507" t="s">
        <v>489</v>
      </c>
      <c r="F33" s="507">
        <f>SUM(F34,F35)</f>
        <v>0</v>
      </c>
      <c r="G33" s="507" t="s">
        <v>489</v>
      </c>
      <c r="H33" s="507">
        <f>SUM(H34,H35)</f>
        <v>0</v>
      </c>
      <c r="I33" s="534" t="s">
        <v>489</v>
      </c>
      <c r="J33" s="507">
        <f>SUM(J34,J35)</f>
        <v>0</v>
      </c>
      <c r="K33" s="507" t="s">
        <v>489</v>
      </c>
      <c r="L33" s="507">
        <f>SUM(L34,L35)</f>
        <v>0</v>
      </c>
      <c r="M33" s="507" t="s">
        <v>489</v>
      </c>
      <c r="N33" s="507">
        <f>SUM(N34,N35)</f>
        <v>0</v>
      </c>
      <c r="O33" s="507" t="s">
        <v>489</v>
      </c>
      <c r="P33" s="507">
        <f>SUM(P34,P35)</f>
        <v>0</v>
      </c>
      <c r="Q33" s="507" t="s">
        <v>489</v>
      </c>
      <c r="R33" s="507">
        <f>SUM(R34,R35)</f>
        <v>0</v>
      </c>
      <c r="S33" s="507" t="s">
        <v>489</v>
      </c>
      <c r="T33" s="507">
        <f>SUM(T34,T35)</f>
        <v>0</v>
      </c>
      <c r="U33" s="507" t="s">
        <v>489</v>
      </c>
      <c r="V33" s="507">
        <f>SUM(V34,V35)</f>
        <v>0</v>
      </c>
      <c r="W33" s="507" t="s">
        <v>489</v>
      </c>
      <c r="X33" s="507">
        <f>SUM(X34,X35)</f>
        <v>0</v>
      </c>
      <c r="Y33" s="507" t="s">
        <v>489</v>
      </c>
      <c r="Z33" s="507">
        <f>SUM(Z34,Z35)</f>
        <v>0</v>
      </c>
      <c r="AA33" s="507" t="s">
        <v>489</v>
      </c>
    </row>
    <row r="34" spans="1:27" s="490" customFormat="1" ht="78.75" hidden="1" x14ac:dyDescent="0.25">
      <c r="A34" s="487" t="s">
        <v>600</v>
      </c>
      <c r="B34" s="488" t="s">
        <v>601</v>
      </c>
      <c r="C34" s="489" t="s">
        <v>589</v>
      </c>
      <c r="D34" s="508" t="s">
        <v>489</v>
      </c>
      <c r="E34" s="508" t="s">
        <v>489</v>
      </c>
      <c r="F34" s="508" t="s">
        <v>489</v>
      </c>
      <c r="G34" s="508" t="s">
        <v>489</v>
      </c>
      <c r="H34" s="508" t="s">
        <v>489</v>
      </c>
      <c r="I34" s="534" t="s">
        <v>489</v>
      </c>
      <c r="J34" s="508" t="s">
        <v>489</v>
      </c>
      <c r="K34" s="508" t="s">
        <v>489</v>
      </c>
      <c r="L34" s="508" t="s">
        <v>489</v>
      </c>
      <c r="M34" s="508" t="s">
        <v>489</v>
      </c>
      <c r="N34" s="508" t="s">
        <v>489</v>
      </c>
      <c r="O34" s="508" t="s">
        <v>489</v>
      </c>
      <c r="P34" s="508" t="s">
        <v>489</v>
      </c>
      <c r="Q34" s="508" t="s">
        <v>489</v>
      </c>
      <c r="R34" s="508" t="s">
        <v>489</v>
      </c>
      <c r="S34" s="508" t="s">
        <v>489</v>
      </c>
      <c r="T34" s="508" t="s">
        <v>489</v>
      </c>
      <c r="U34" s="508" t="s">
        <v>489</v>
      </c>
      <c r="V34" s="508" t="s">
        <v>489</v>
      </c>
      <c r="W34" s="508" t="s">
        <v>489</v>
      </c>
      <c r="X34" s="508" t="s">
        <v>489</v>
      </c>
      <c r="Y34" s="508" t="s">
        <v>489</v>
      </c>
      <c r="Z34" s="508" t="s">
        <v>489</v>
      </c>
      <c r="AA34" s="508" t="s">
        <v>489</v>
      </c>
    </row>
    <row r="35" spans="1:27" s="490" customFormat="1" ht="47.25" hidden="1" x14ac:dyDescent="0.25">
      <c r="A35" s="487" t="s">
        <v>602</v>
      </c>
      <c r="B35" s="488" t="s">
        <v>603</v>
      </c>
      <c r="C35" s="489" t="s">
        <v>589</v>
      </c>
      <c r="D35" s="508" t="s">
        <v>489</v>
      </c>
      <c r="E35" s="508" t="s">
        <v>489</v>
      </c>
      <c r="F35" s="508" t="s">
        <v>489</v>
      </c>
      <c r="G35" s="508" t="s">
        <v>489</v>
      </c>
      <c r="H35" s="508" t="s">
        <v>489</v>
      </c>
      <c r="I35" s="534" t="s">
        <v>489</v>
      </c>
      <c r="J35" s="508" t="s">
        <v>489</v>
      </c>
      <c r="K35" s="508" t="s">
        <v>489</v>
      </c>
      <c r="L35" s="508" t="s">
        <v>489</v>
      </c>
      <c r="M35" s="508" t="s">
        <v>489</v>
      </c>
      <c r="N35" s="508" t="s">
        <v>489</v>
      </c>
      <c r="O35" s="508" t="s">
        <v>489</v>
      </c>
      <c r="P35" s="508" t="s">
        <v>489</v>
      </c>
      <c r="Q35" s="508" t="s">
        <v>489</v>
      </c>
      <c r="R35" s="508" t="s">
        <v>489</v>
      </c>
      <c r="S35" s="508" t="s">
        <v>489</v>
      </c>
      <c r="T35" s="508" t="s">
        <v>489</v>
      </c>
      <c r="U35" s="508" t="s">
        <v>489</v>
      </c>
      <c r="V35" s="508" t="s">
        <v>489</v>
      </c>
      <c r="W35" s="508" t="s">
        <v>489</v>
      </c>
      <c r="X35" s="508" t="s">
        <v>489</v>
      </c>
      <c r="Y35" s="508" t="s">
        <v>489</v>
      </c>
      <c r="Z35" s="508" t="s">
        <v>489</v>
      </c>
      <c r="AA35" s="508" t="s">
        <v>489</v>
      </c>
    </row>
    <row r="36" spans="1:27" s="485" customFormat="1" ht="63" hidden="1" x14ac:dyDescent="0.25">
      <c r="A36" s="483" t="s">
        <v>604</v>
      </c>
      <c r="B36" s="484" t="s">
        <v>605</v>
      </c>
      <c r="C36" s="486" t="s">
        <v>589</v>
      </c>
      <c r="D36" s="507">
        <f t="shared" ref="D36:AA36" si="0">SUM(D37,D41)</f>
        <v>0</v>
      </c>
      <c r="E36" s="507">
        <f t="shared" si="0"/>
        <v>0</v>
      </c>
      <c r="F36" s="507">
        <f t="shared" si="0"/>
        <v>0</v>
      </c>
      <c r="G36" s="507">
        <f t="shared" si="0"/>
        <v>0</v>
      </c>
      <c r="H36" s="507">
        <f t="shared" si="0"/>
        <v>0</v>
      </c>
      <c r="I36" s="534">
        <f t="shared" si="0"/>
        <v>0</v>
      </c>
      <c r="J36" s="507">
        <f t="shared" si="0"/>
        <v>0</v>
      </c>
      <c r="K36" s="507">
        <f t="shared" si="0"/>
        <v>0</v>
      </c>
      <c r="L36" s="507">
        <f t="shared" si="0"/>
        <v>0</v>
      </c>
      <c r="M36" s="507">
        <f t="shared" si="0"/>
        <v>0</v>
      </c>
      <c r="N36" s="507">
        <f t="shared" si="0"/>
        <v>0</v>
      </c>
      <c r="O36" s="507">
        <f t="shared" si="0"/>
        <v>0</v>
      </c>
      <c r="P36" s="507">
        <f t="shared" si="0"/>
        <v>0</v>
      </c>
      <c r="Q36" s="507">
        <f t="shared" si="0"/>
        <v>0</v>
      </c>
      <c r="R36" s="507">
        <f t="shared" si="0"/>
        <v>0</v>
      </c>
      <c r="S36" s="507">
        <f t="shared" si="0"/>
        <v>0</v>
      </c>
      <c r="T36" s="507">
        <f t="shared" si="0"/>
        <v>0</v>
      </c>
      <c r="U36" s="507">
        <f t="shared" si="0"/>
        <v>0</v>
      </c>
      <c r="V36" s="507">
        <f t="shared" si="0"/>
        <v>0</v>
      </c>
      <c r="W36" s="507">
        <f t="shared" si="0"/>
        <v>0</v>
      </c>
      <c r="X36" s="507">
        <f t="shared" si="0"/>
        <v>0</v>
      </c>
      <c r="Y36" s="507">
        <f t="shared" si="0"/>
        <v>0</v>
      </c>
      <c r="Z36" s="507">
        <f t="shared" si="0"/>
        <v>0</v>
      </c>
      <c r="AA36" s="507">
        <f t="shared" si="0"/>
        <v>0</v>
      </c>
    </row>
    <row r="37" spans="1:27" s="490" customFormat="1" ht="47.25" hidden="1" x14ac:dyDescent="0.25">
      <c r="A37" s="487" t="s">
        <v>606</v>
      </c>
      <c r="B37" s="488" t="s">
        <v>607</v>
      </c>
      <c r="C37" s="489" t="s">
        <v>589</v>
      </c>
      <c r="D37" s="508">
        <f>SUM(D38,D39,D40)</f>
        <v>0</v>
      </c>
      <c r="E37" s="508" t="s">
        <v>489</v>
      </c>
      <c r="F37" s="508">
        <f>SUM(F38,F39,F40)</f>
        <v>0</v>
      </c>
      <c r="G37" s="508" t="s">
        <v>489</v>
      </c>
      <c r="H37" s="508">
        <f>SUM(H38,H39,H40)</f>
        <v>0</v>
      </c>
      <c r="I37" s="534" t="s">
        <v>489</v>
      </c>
      <c r="J37" s="508">
        <f>SUM(J38,J39,J40)</f>
        <v>0</v>
      </c>
      <c r="K37" s="508" t="s">
        <v>489</v>
      </c>
      <c r="L37" s="508">
        <f>SUM(L38,L39,L40)</f>
        <v>0</v>
      </c>
      <c r="M37" s="508" t="s">
        <v>489</v>
      </c>
      <c r="N37" s="508">
        <f>SUM(N38,N39,N40)</f>
        <v>0</v>
      </c>
      <c r="O37" s="508" t="s">
        <v>489</v>
      </c>
      <c r="P37" s="508">
        <f>SUM(P38,P39,P40)</f>
        <v>0</v>
      </c>
      <c r="Q37" s="508" t="s">
        <v>489</v>
      </c>
      <c r="R37" s="508">
        <f>SUM(R38,R39,R40)</f>
        <v>0</v>
      </c>
      <c r="S37" s="508" t="s">
        <v>489</v>
      </c>
      <c r="T37" s="508">
        <f>SUM(T38,T39,T40)</f>
        <v>0</v>
      </c>
      <c r="U37" s="508" t="s">
        <v>489</v>
      </c>
      <c r="V37" s="508">
        <f>SUM(V38,V39,V40)</f>
        <v>0</v>
      </c>
      <c r="W37" s="508" t="s">
        <v>489</v>
      </c>
      <c r="X37" s="508">
        <f>SUM(X38,X39,X40)</f>
        <v>0</v>
      </c>
      <c r="Y37" s="508" t="s">
        <v>489</v>
      </c>
      <c r="Z37" s="508">
        <f>SUM(Z38,Z39,Z40)</f>
        <v>0</v>
      </c>
      <c r="AA37" s="508" t="s">
        <v>489</v>
      </c>
    </row>
    <row r="38" spans="1:27" s="477" customFormat="1" ht="126" hidden="1" x14ac:dyDescent="0.25">
      <c r="A38" s="474" t="s">
        <v>606</v>
      </c>
      <c r="B38" s="475" t="s">
        <v>608</v>
      </c>
      <c r="C38" s="509" t="s">
        <v>589</v>
      </c>
      <c r="D38" s="510" t="s">
        <v>489</v>
      </c>
      <c r="E38" s="510" t="s">
        <v>489</v>
      </c>
      <c r="F38" s="510" t="s">
        <v>489</v>
      </c>
      <c r="G38" s="510" t="s">
        <v>489</v>
      </c>
      <c r="H38" s="510" t="s">
        <v>489</v>
      </c>
      <c r="I38" s="534" t="s">
        <v>489</v>
      </c>
      <c r="J38" s="510" t="s">
        <v>489</v>
      </c>
      <c r="K38" s="510" t="s">
        <v>489</v>
      </c>
      <c r="L38" s="510" t="s">
        <v>489</v>
      </c>
      <c r="M38" s="510" t="s">
        <v>489</v>
      </c>
      <c r="N38" s="510" t="s">
        <v>489</v>
      </c>
      <c r="O38" s="510" t="s">
        <v>489</v>
      </c>
      <c r="P38" s="510" t="s">
        <v>489</v>
      </c>
      <c r="Q38" s="510" t="s">
        <v>489</v>
      </c>
      <c r="R38" s="510" t="s">
        <v>489</v>
      </c>
      <c r="S38" s="510" t="s">
        <v>489</v>
      </c>
      <c r="T38" s="510" t="s">
        <v>489</v>
      </c>
      <c r="U38" s="510" t="s">
        <v>489</v>
      </c>
      <c r="V38" s="510" t="s">
        <v>489</v>
      </c>
      <c r="W38" s="510" t="s">
        <v>489</v>
      </c>
      <c r="X38" s="510" t="s">
        <v>489</v>
      </c>
      <c r="Y38" s="510" t="s">
        <v>489</v>
      </c>
      <c r="Z38" s="510" t="s">
        <v>489</v>
      </c>
      <c r="AA38" s="510" t="s">
        <v>489</v>
      </c>
    </row>
    <row r="39" spans="1:27" s="477" customFormat="1" ht="110.25" hidden="1" x14ac:dyDescent="0.25">
      <c r="A39" s="474" t="s">
        <v>606</v>
      </c>
      <c r="B39" s="475" t="s">
        <v>609</v>
      </c>
      <c r="C39" s="509" t="s">
        <v>589</v>
      </c>
      <c r="D39" s="510" t="s">
        <v>489</v>
      </c>
      <c r="E39" s="510" t="s">
        <v>489</v>
      </c>
      <c r="F39" s="510" t="s">
        <v>489</v>
      </c>
      <c r="G39" s="510" t="s">
        <v>489</v>
      </c>
      <c r="H39" s="510" t="s">
        <v>489</v>
      </c>
      <c r="I39" s="534" t="s">
        <v>489</v>
      </c>
      <c r="J39" s="510" t="s">
        <v>489</v>
      </c>
      <c r="K39" s="510" t="s">
        <v>489</v>
      </c>
      <c r="L39" s="510" t="s">
        <v>489</v>
      </c>
      <c r="M39" s="510" t="s">
        <v>489</v>
      </c>
      <c r="N39" s="510" t="s">
        <v>489</v>
      </c>
      <c r="O39" s="510" t="s">
        <v>489</v>
      </c>
      <c r="P39" s="510" t="s">
        <v>489</v>
      </c>
      <c r="Q39" s="510" t="s">
        <v>489</v>
      </c>
      <c r="R39" s="510" t="s">
        <v>489</v>
      </c>
      <c r="S39" s="510" t="s">
        <v>489</v>
      </c>
      <c r="T39" s="510" t="s">
        <v>489</v>
      </c>
      <c r="U39" s="510" t="s">
        <v>489</v>
      </c>
      <c r="V39" s="510" t="s">
        <v>489</v>
      </c>
      <c r="W39" s="510" t="s">
        <v>489</v>
      </c>
      <c r="X39" s="510" t="s">
        <v>489</v>
      </c>
      <c r="Y39" s="510" t="s">
        <v>489</v>
      </c>
      <c r="Z39" s="510" t="s">
        <v>489</v>
      </c>
      <c r="AA39" s="510" t="s">
        <v>489</v>
      </c>
    </row>
    <row r="40" spans="1:27" s="477" customFormat="1" ht="110.25" hidden="1" x14ac:dyDescent="0.25">
      <c r="A40" s="474" t="s">
        <v>606</v>
      </c>
      <c r="B40" s="475" t="s">
        <v>610</v>
      </c>
      <c r="C40" s="476" t="s">
        <v>589</v>
      </c>
      <c r="D40" s="510" t="s">
        <v>489</v>
      </c>
      <c r="E40" s="510" t="s">
        <v>489</v>
      </c>
      <c r="F40" s="510" t="s">
        <v>489</v>
      </c>
      <c r="G40" s="510" t="s">
        <v>489</v>
      </c>
      <c r="H40" s="510" t="s">
        <v>489</v>
      </c>
      <c r="I40" s="534" t="s">
        <v>489</v>
      </c>
      <c r="J40" s="510" t="s">
        <v>489</v>
      </c>
      <c r="K40" s="510" t="s">
        <v>489</v>
      </c>
      <c r="L40" s="510" t="s">
        <v>489</v>
      </c>
      <c r="M40" s="510" t="s">
        <v>489</v>
      </c>
      <c r="N40" s="510" t="s">
        <v>489</v>
      </c>
      <c r="O40" s="510" t="s">
        <v>489</v>
      </c>
      <c r="P40" s="510" t="s">
        <v>489</v>
      </c>
      <c r="Q40" s="510" t="s">
        <v>489</v>
      </c>
      <c r="R40" s="510" t="s">
        <v>489</v>
      </c>
      <c r="S40" s="510" t="s">
        <v>489</v>
      </c>
      <c r="T40" s="510" t="s">
        <v>489</v>
      </c>
      <c r="U40" s="510" t="s">
        <v>489</v>
      </c>
      <c r="V40" s="510" t="s">
        <v>489</v>
      </c>
      <c r="W40" s="510" t="s">
        <v>489</v>
      </c>
      <c r="X40" s="510" t="s">
        <v>489</v>
      </c>
      <c r="Y40" s="510" t="s">
        <v>489</v>
      </c>
      <c r="Z40" s="510" t="s">
        <v>489</v>
      </c>
      <c r="AA40" s="510" t="s">
        <v>489</v>
      </c>
    </row>
    <row r="41" spans="1:27" s="490" customFormat="1" ht="47.25" hidden="1" x14ac:dyDescent="0.25">
      <c r="A41" s="487" t="s">
        <v>611</v>
      </c>
      <c r="B41" s="488" t="s">
        <v>607</v>
      </c>
      <c r="C41" s="491" t="s">
        <v>589</v>
      </c>
      <c r="D41" s="508">
        <f>SUM(D42,D43,D44)</f>
        <v>0</v>
      </c>
      <c r="E41" s="508" t="s">
        <v>489</v>
      </c>
      <c r="F41" s="508">
        <f>SUM(F42,F43,F44)</f>
        <v>0</v>
      </c>
      <c r="G41" s="508" t="s">
        <v>489</v>
      </c>
      <c r="H41" s="508">
        <f>SUM(H42,H43,H44)</f>
        <v>0</v>
      </c>
      <c r="I41" s="534" t="s">
        <v>489</v>
      </c>
      <c r="J41" s="508">
        <f>SUM(J42,J43,J44)</f>
        <v>0</v>
      </c>
      <c r="K41" s="508" t="s">
        <v>489</v>
      </c>
      <c r="L41" s="508">
        <f>SUM(L42,L43,L44)</f>
        <v>0</v>
      </c>
      <c r="M41" s="508" t="s">
        <v>489</v>
      </c>
      <c r="N41" s="508">
        <f>SUM(N42,N43,N44)</f>
        <v>0</v>
      </c>
      <c r="O41" s="508" t="s">
        <v>489</v>
      </c>
      <c r="P41" s="508">
        <f>SUM(P42,P43,P44)</f>
        <v>0</v>
      </c>
      <c r="Q41" s="508" t="s">
        <v>489</v>
      </c>
      <c r="R41" s="508">
        <f>SUM(R42,R43,R44)</f>
        <v>0</v>
      </c>
      <c r="S41" s="508" t="s">
        <v>489</v>
      </c>
      <c r="T41" s="508">
        <f>SUM(T42,T43,T44)</f>
        <v>0</v>
      </c>
      <c r="U41" s="508" t="s">
        <v>489</v>
      </c>
      <c r="V41" s="508">
        <f>SUM(V42,V43,V44)</f>
        <v>0</v>
      </c>
      <c r="W41" s="508" t="s">
        <v>489</v>
      </c>
      <c r="X41" s="508">
        <f>SUM(X42,X43,X44)</f>
        <v>0</v>
      </c>
      <c r="Y41" s="508" t="s">
        <v>489</v>
      </c>
      <c r="Z41" s="508">
        <f>SUM(Z42,Z43,Z44)</f>
        <v>0</v>
      </c>
      <c r="AA41" s="508" t="s">
        <v>489</v>
      </c>
    </row>
    <row r="42" spans="1:27" s="477" customFormat="1" ht="126" hidden="1" x14ac:dyDescent="0.25">
      <c r="A42" s="474" t="s">
        <v>611</v>
      </c>
      <c r="B42" s="475" t="s">
        <v>608</v>
      </c>
      <c r="C42" s="509" t="s">
        <v>589</v>
      </c>
      <c r="D42" s="510" t="s">
        <v>489</v>
      </c>
      <c r="E42" s="510" t="s">
        <v>489</v>
      </c>
      <c r="F42" s="510" t="s">
        <v>489</v>
      </c>
      <c r="G42" s="510" t="s">
        <v>489</v>
      </c>
      <c r="H42" s="510" t="s">
        <v>489</v>
      </c>
      <c r="I42" s="534" t="s">
        <v>489</v>
      </c>
      <c r="J42" s="510" t="s">
        <v>489</v>
      </c>
      <c r="K42" s="510" t="s">
        <v>489</v>
      </c>
      <c r="L42" s="510" t="s">
        <v>489</v>
      </c>
      <c r="M42" s="510" t="s">
        <v>489</v>
      </c>
      <c r="N42" s="510" t="s">
        <v>489</v>
      </c>
      <c r="O42" s="510" t="s">
        <v>489</v>
      </c>
      <c r="P42" s="510" t="s">
        <v>489</v>
      </c>
      <c r="Q42" s="510" t="s">
        <v>489</v>
      </c>
      <c r="R42" s="510" t="s">
        <v>489</v>
      </c>
      <c r="S42" s="510" t="s">
        <v>489</v>
      </c>
      <c r="T42" s="510" t="s">
        <v>489</v>
      </c>
      <c r="U42" s="510" t="s">
        <v>489</v>
      </c>
      <c r="V42" s="510" t="s">
        <v>489</v>
      </c>
      <c r="W42" s="510" t="s">
        <v>489</v>
      </c>
      <c r="X42" s="510" t="s">
        <v>489</v>
      </c>
      <c r="Y42" s="510" t="s">
        <v>489</v>
      </c>
      <c r="Z42" s="510" t="s">
        <v>489</v>
      </c>
      <c r="AA42" s="510" t="s">
        <v>489</v>
      </c>
    </row>
    <row r="43" spans="1:27" s="477" customFormat="1" ht="110.25" hidden="1" x14ac:dyDescent="0.25">
      <c r="A43" s="474" t="s">
        <v>611</v>
      </c>
      <c r="B43" s="475" t="s">
        <v>609</v>
      </c>
      <c r="C43" s="509" t="s">
        <v>589</v>
      </c>
      <c r="D43" s="510" t="s">
        <v>489</v>
      </c>
      <c r="E43" s="510" t="s">
        <v>489</v>
      </c>
      <c r="F43" s="510" t="s">
        <v>489</v>
      </c>
      <c r="G43" s="510" t="s">
        <v>489</v>
      </c>
      <c r="H43" s="510" t="s">
        <v>489</v>
      </c>
      <c r="I43" s="534" t="s">
        <v>489</v>
      </c>
      <c r="J43" s="510" t="s">
        <v>489</v>
      </c>
      <c r="K43" s="510" t="s">
        <v>489</v>
      </c>
      <c r="L43" s="510" t="s">
        <v>489</v>
      </c>
      <c r="M43" s="510" t="s">
        <v>489</v>
      </c>
      <c r="N43" s="510" t="s">
        <v>489</v>
      </c>
      <c r="O43" s="510" t="s">
        <v>489</v>
      </c>
      <c r="P43" s="510" t="s">
        <v>489</v>
      </c>
      <c r="Q43" s="510" t="s">
        <v>489</v>
      </c>
      <c r="R43" s="510" t="s">
        <v>489</v>
      </c>
      <c r="S43" s="510" t="s">
        <v>489</v>
      </c>
      <c r="T43" s="510" t="s">
        <v>489</v>
      </c>
      <c r="U43" s="510" t="s">
        <v>489</v>
      </c>
      <c r="V43" s="510" t="s">
        <v>489</v>
      </c>
      <c r="W43" s="510" t="s">
        <v>489</v>
      </c>
      <c r="X43" s="510" t="s">
        <v>489</v>
      </c>
      <c r="Y43" s="510" t="s">
        <v>489</v>
      </c>
      <c r="Z43" s="510" t="s">
        <v>489</v>
      </c>
      <c r="AA43" s="510" t="s">
        <v>489</v>
      </c>
    </row>
    <row r="44" spans="1:27" s="477" customFormat="1" ht="110.25" hidden="1" x14ac:dyDescent="0.25">
      <c r="A44" s="474" t="s">
        <v>611</v>
      </c>
      <c r="B44" s="475" t="s">
        <v>612</v>
      </c>
      <c r="C44" s="509" t="s">
        <v>589</v>
      </c>
      <c r="D44" s="510" t="s">
        <v>489</v>
      </c>
      <c r="E44" s="510" t="s">
        <v>489</v>
      </c>
      <c r="F44" s="510" t="s">
        <v>489</v>
      </c>
      <c r="G44" s="510" t="s">
        <v>489</v>
      </c>
      <c r="H44" s="510" t="s">
        <v>489</v>
      </c>
      <c r="I44" s="534" t="s">
        <v>489</v>
      </c>
      <c r="J44" s="510" t="s">
        <v>489</v>
      </c>
      <c r="K44" s="510" t="s">
        <v>489</v>
      </c>
      <c r="L44" s="510" t="s">
        <v>489</v>
      </c>
      <c r="M44" s="510" t="s">
        <v>489</v>
      </c>
      <c r="N44" s="510" t="s">
        <v>489</v>
      </c>
      <c r="O44" s="510" t="s">
        <v>489</v>
      </c>
      <c r="P44" s="510" t="s">
        <v>489</v>
      </c>
      <c r="Q44" s="510" t="s">
        <v>489</v>
      </c>
      <c r="R44" s="510" t="s">
        <v>489</v>
      </c>
      <c r="S44" s="510" t="s">
        <v>489</v>
      </c>
      <c r="T44" s="510" t="s">
        <v>489</v>
      </c>
      <c r="U44" s="510" t="s">
        <v>489</v>
      </c>
      <c r="V44" s="510" t="s">
        <v>489</v>
      </c>
      <c r="W44" s="510" t="s">
        <v>489</v>
      </c>
      <c r="X44" s="510" t="s">
        <v>489</v>
      </c>
      <c r="Y44" s="510" t="s">
        <v>489</v>
      </c>
      <c r="Z44" s="510" t="s">
        <v>489</v>
      </c>
      <c r="AA44" s="510" t="s">
        <v>489</v>
      </c>
    </row>
    <row r="45" spans="1:27" s="485" customFormat="1" ht="94.5" hidden="1" x14ac:dyDescent="0.25">
      <c r="A45" s="483" t="s">
        <v>613</v>
      </c>
      <c r="B45" s="484" t="s">
        <v>614</v>
      </c>
      <c r="C45" s="486" t="s">
        <v>589</v>
      </c>
      <c r="D45" s="507">
        <f>SUM(D46,D47)</f>
        <v>0</v>
      </c>
      <c r="E45" s="507" t="s">
        <v>489</v>
      </c>
      <c r="F45" s="507">
        <f>SUM(F46,F47)</f>
        <v>0</v>
      </c>
      <c r="G45" s="507" t="s">
        <v>489</v>
      </c>
      <c r="H45" s="507">
        <f>SUM(H46,H47)</f>
        <v>0</v>
      </c>
      <c r="I45" s="534" t="s">
        <v>489</v>
      </c>
      <c r="J45" s="507">
        <f>SUM(J46,J47)</f>
        <v>0</v>
      </c>
      <c r="K45" s="507" t="s">
        <v>489</v>
      </c>
      <c r="L45" s="507">
        <f>SUM(L46,L47)</f>
        <v>0</v>
      </c>
      <c r="M45" s="507" t="s">
        <v>489</v>
      </c>
      <c r="N45" s="507">
        <f>SUM(N46,N47)</f>
        <v>0</v>
      </c>
      <c r="O45" s="507" t="s">
        <v>489</v>
      </c>
      <c r="P45" s="507">
        <f>SUM(P46,P47)</f>
        <v>0</v>
      </c>
      <c r="Q45" s="507" t="s">
        <v>489</v>
      </c>
      <c r="R45" s="507">
        <f>SUM(R46,R47)</f>
        <v>0</v>
      </c>
      <c r="S45" s="507" t="s">
        <v>489</v>
      </c>
      <c r="T45" s="507">
        <f>SUM(T46,T47)</f>
        <v>0</v>
      </c>
      <c r="U45" s="507" t="s">
        <v>489</v>
      </c>
      <c r="V45" s="507">
        <f>SUM(V46,V47)</f>
        <v>0</v>
      </c>
      <c r="W45" s="507" t="s">
        <v>489</v>
      </c>
      <c r="X45" s="507">
        <f>SUM(X46,X47)</f>
        <v>0</v>
      </c>
      <c r="Y45" s="507" t="s">
        <v>489</v>
      </c>
      <c r="Z45" s="507">
        <f>SUM(Z46,Z47)</f>
        <v>0</v>
      </c>
      <c r="AA45" s="507" t="s">
        <v>489</v>
      </c>
    </row>
    <row r="46" spans="1:27" s="477" customFormat="1" ht="93.75" hidden="1" customHeight="1" x14ac:dyDescent="0.25">
      <c r="A46" s="474" t="s">
        <v>615</v>
      </c>
      <c r="B46" s="475" t="s">
        <v>616</v>
      </c>
      <c r="C46" s="509" t="s">
        <v>589</v>
      </c>
      <c r="D46" s="510" t="s">
        <v>489</v>
      </c>
      <c r="E46" s="510" t="s">
        <v>489</v>
      </c>
      <c r="F46" s="510" t="s">
        <v>489</v>
      </c>
      <c r="G46" s="510" t="s">
        <v>489</v>
      </c>
      <c r="H46" s="510" t="s">
        <v>489</v>
      </c>
      <c r="I46" s="534" t="s">
        <v>489</v>
      </c>
      <c r="J46" s="510" t="s">
        <v>489</v>
      </c>
      <c r="K46" s="510" t="s">
        <v>489</v>
      </c>
      <c r="L46" s="510" t="s">
        <v>489</v>
      </c>
      <c r="M46" s="510" t="s">
        <v>489</v>
      </c>
      <c r="N46" s="510" t="s">
        <v>489</v>
      </c>
      <c r="O46" s="510" t="s">
        <v>489</v>
      </c>
      <c r="P46" s="510" t="s">
        <v>489</v>
      </c>
      <c r="Q46" s="510" t="s">
        <v>489</v>
      </c>
      <c r="R46" s="510" t="s">
        <v>489</v>
      </c>
      <c r="S46" s="510" t="s">
        <v>489</v>
      </c>
      <c r="T46" s="510" t="s">
        <v>489</v>
      </c>
      <c r="U46" s="510" t="s">
        <v>489</v>
      </c>
      <c r="V46" s="510" t="s">
        <v>489</v>
      </c>
      <c r="W46" s="510" t="s">
        <v>489</v>
      </c>
      <c r="X46" s="510" t="s">
        <v>489</v>
      </c>
      <c r="Y46" s="510" t="s">
        <v>489</v>
      </c>
      <c r="Z46" s="510" t="s">
        <v>489</v>
      </c>
      <c r="AA46" s="510" t="s">
        <v>489</v>
      </c>
    </row>
    <row r="47" spans="1:27" s="477" customFormat="1" ht="87.75" hidden="1" customHeight="1" x14ac:dyDescent="0.25">
      <c r="A47" s="474" t="s">
        <v>617</v>
      </c>
      <c r="B47" s="475" t="s">
        <v>618</v>
      </c>
      <c r="C47" s="509" t="s">
        <v>589</v>
      </c>
      <c r="D47" s="510" t="s">
        <v>489</v>
      </c>
      <c r="E47" s="510" t="s">
        <v>489</v>
      </c>
      <c r="F47" s="510" t="s">
        <v>489</v>
      </c>
      <c r="G47" s="510" t="s">
        <v>489</v>
      </c>
      <c r="H47" s="510" t="s">
        <v>489</v>
      </c>
      <c r="I47" s="534" t="s">
        <v>489</v>
      </c>
      <c r="J47" s="510" t="s">
        <v>489</v>
      </c>
      <c r="K47" s="510" t="s">
        <v>489</v>
      </c>
      <c r="L47" s="510" t="s">
        <v>489</v>
      </c>
      <c r="M47" s="510" t="s">
        <v>489</v>
      </c>
      <c r="N47" s="510" t="s">
        <v>489</v>
      </c>
      <c r="O47" s="510" t="s">
        <v>489</v>
      </c>
      <c r="P47" s="510" t="s">
        <v>489</v>
      </c>
      <c r="Q47" s="510" t="s">
        <v>489</v>
      </c>
      <c r="R47" s="510" t="s">
        <v>489</v>
      </c>
      <c r="S47" s="510" t="s">
        <v>489</v>
      </c>
      <c r="T47" s="510" t="s">
        <v>489</v>
      </c>
      <c r="U47" s="510" t="s">
        <v>489</v>
      </c>
      <c r="V47" s="510" t="s">
        <v>489</v>
      </c>
      <c r="W47" s="510" t="s">
        <v>489</v>
      </c>
      <c r="X47" s="510" t="s">
        <v>489</v>
      </c>
      <c r="Y47" s="510" t="s">
        <v>489</v>
      </c>
      <c r="Z47" s="510" t="s">
        <v>489</v>
      </c>
      <c r="AA47" s="510" t="s">
        <v>489</v>
      </c>
    </row>
    <row r="48" spans="1:27" s="496" customFormat="1" ht="47.25" hidden="1" x14ac:dyDescent="0.25">
      <c r="A48" s="493" t="s">
        <v>186</v>
      </c>
      <c r="B48" s="494" t="s">
        <v>619</v>
      </c>
      <c r="C48" s="495" t="s">
        <v>589</v>
      </c>
      <c r="D48" s="511">
        <f>SUM(D49,D52,D58,D67)</f>
        <v>0</v>
      </c>
      <c r="E48" s="511" t="s">
        <v>489</v>
      </c>
      <c r="F48" s="511">
        <f>SUM(F49,F52,F58,F67)</f>
        <v>0</v>
      </c>
      <c r="G48" s="511" t="s">
        <v>489</v>
      </c>
      <c r="H48" s="511">
        <f>SUM(H49,H52,H58,H67)</f>
        <v>8.0559999999999992</v>
      </c>
      <c r="I48" s="534" t="s">
        <v>489</v>
      </c>
      <c r="J48" s="511">
        <f>SUM(J49,J52,J58,J67)</f>
        <v>-4.0947934799810091E-3</v>
      </c>
      <c r="K48" s="511" t="s">
        <v>489</v>
      </c>
      <c r="L48" s="511">
        <f>SUM(L49,L52,L58,L67)</f>
        <v>0</v>
      </c>
      <c r="M48" s="511" t="s">
        <v>489</v>
      </c>
      <c r="N48" s="511">
        <f>SUM(N49,N52,N58,N67)</f>
        <v>0</v>
      </c>
      <c r="O48" s="511" t="s">
        <v>489</v>
      </c>
      <c r="P48" s="511">
        <f>SUM(P49,P52,P58,P67)</f>
        <v>0</v>
      </c>
      <c r="Q48" s="511" t="s">
        <v>489</v>
      </c>
      <c r="R48" s="511">
        <f>SUM(R49,R52,R58,R67)</f>
        <v>0</v>
      </c>
      <c r="S48" s="511" t="s">
        <v>489</v>
      </c>
      <c r="T48" s="511">
        <f>SUM(T49,T52,T58,T67)</f>
        <v>0</v>
      </c>
      <c r="U48" s="511" t="s">
        <v>489</v>
      </c>
      <c r="V48" s="511">
        <f>SUM(V49,V52,V58,V67)</f>
        <v>0</v>
      </c>
      <c r="W48" s="511" t="s">
        <v>489</v>
      </c>
      <c r="X48" s="511">
        <f>SUM(X49,X52,X58,X67)</f>
        <v>0</v>
      </c>
      <c r="Y48" s="511" t="s">
        <v>489</v>
      </c>
      <c r="Z48" s="511">
        <f>SUM(Z49,Z52,Z58,Z67)</f>
        <v>0</v>
      </c>
      <c r="AA48" s="511" t="s">
        <v>489</v>
      </c>
    </row>
    <row r="49" spans="1:27" s="485" customFormat="1" ht="78.75" hidden="1" x14ac:dyDescent="0.25">
      <c r="A49" s="483" t="s">
        <v>620</v>
      </c>
      <c r="B49" s="484" t="s">
        <v>621</v>
      </c>
      <c r="C49" s="486" t="s">
        <v>589</v>
      </c>
      <c r="D49" s="507">
        <f>SUM(D50,D51)</f>
        <v>0</v>
      </c>
      <c r="E49" s="507" t="s">
        <v>489</v>
      </c>
      <c r="F49" s="507">
        <f>SUM(F50,F51)</f>
        <v>0</v>
      </c>
      <c r="G49" s="507" t="s">
        <v>489</v>
      </c>
      <c r="H49" s="507">
        <f>SUM(H50,H51)</f>
        <v>0</v>
      </c>
      <c r="I49" s="534" t="s">
        <v>489</v>
      </c>
      <c r="J49" s="507">
        <f>SUM(J50,J51)</f>
        <v>0</v>
      </c>
      <c r="K49" s="507" t="s">
        <v>489</v>
      </c>
      <c r="L49" s="507">
        <f>SUM(L50,L51)</f>
        <v>0</v>
      </c>
      <c r="M49" s="507" t="s">
        <v>489</v>
      </c>
      <c r="N49" s="507">
        <f>SUM(N50,N51)</f>
        <v>0</v>
      </c>
      <c r="O49" s="507" t="s">
        <v>489</v>
      </c>
      <c r="P49" s="507">
        <f>SUM(P50,P51)</f>
        <v>0</v>
      </c>
      <c r="Q49" s="507" t="s">
        <v>489</v>
      </c>
      <c r="R49" s="507">
        <f>SUM(R50,R51)</f>
        <v>0</v>
      </c>
      <c r="S49" s="507" t="s">
        <v>489</v>
      </c>
      <c r="T49" s="507">
        <f>SUM(T50,T51)</f>
        <v>0</v>
      </c>
      <c r="U49" s="507" t="s">
        <v>489</v>
      </c>
      <c r="V49" s="507">
        <f>SUM(V50,V51)</f>
        <v>0</v>
      </c>
      <c r="W49" s="507" t="s">
        <v>489</v>
      </c>
      <c r="X49" s="507">
        <f>SUM(X50,X51)</f>
        <v>0</v>
      </c>
      <c r="Y49" s="507" t="s">
        <v>489</v>
      </c>
      <c r="Z49" s="507">
        <f>SUM(Z50,Z51)</f>
        <v>0</v>
      </c>
      <c r="AA49" s="507" t="s">
        <v>489</v>
      </c>
    </row>
    <row r="50" spans="1:27" s="490" customFormat="1" ht="31.5" hidden="1" x14ac:dyDescent="0.25">
      <c r="A50" s="487" t="s">
        <v>622</v>
      </c>
      <c r="B50" s="488" t="s">
        <v>623</v>
      </c>
      <c r="C50" s="489" t="s">
        <v>589</v>
      </c>
      <c r="D50" s="508" t="s">
        <v>489</v>
      </c>
      <c r="E50" s="508" t="s">
        <v>489</v>
      </c>
      <c r="F50" s="508" t="s">
        <v>489</v>
      </c>
      <c r="G50" s="508" t="s">
        <v>489</v>
      </c>
      <c r="H50" s="508" t="s">
        <v>489</v>
      </c>
      <c r="I50" s="534" t="s">
        <v>489</v>
      </c>
      <c r="J50" s="508" t="s">
        <v>489</v>
      </c>
      <c r="K50" s="508" t="s">
        <v>489</v>
      </c>
      <c r="L50" s="508" t="s">
        <v>489</v>
      </c>
      <c r="M50" s="508" t="s">
        <v>489</v>
      </c>
      <c r="N50" s="508" t="s">
        <v>489</v>
      </c>
      <c r="O50" s="508" t="s">
        <v>489</v>
      </c>
      <c r="P50" s="508" t="s">
        <v>489</v>
      </c>
      <c r="Q50" s="508" t="s">
        <v>489</v>
      </c>
      <c r="R50" s="508" t="s">
        <v>489</v>
      </c>
      <c r="S50" s="508" t="s">
        <v>489</v>
      </c>
      <c r="T50" s="508" t="s">
        <v>489</v>
      </c>
      <c r="U50" s="508" t="s">
        <v>489</v>
      </c>
      <c r="V50" s="508" t="s">
        <v>489</v>
      </c>
      <c r="W50" s="508" t="s">
        <v>489</v>
      </c>
      <c r="X50" s="508" t="s">
        <v>489</v>
      </c>
      <c r="Y50" s="508" t="s">
        <v>489</v>
      </c>
      <c r="Z50" s="508" t="s">
        <v>489</v>
      </c>
      <c r="AA50" s="508" t="s">
        <v>489</v>
      </c>
    </row>
    <row r="51" spans="1:27" s="490" customFormat="1" ht="63" hidden="1" x14ac:dyDescent="0.25">
      <c r="A51" s="487" t="s">
        <v>624</v>
      </c>
      <c r="B51" s="488" t="s">
        <v>625</v>
      </c>
      <c r="C51" s="489" t="s">
        <v>589</v>
      </c>
      <c r="D51" s="508" t="s">
        <v>489</v>
      </c>
      <c r="E51" s="508" t="s">
        <v>489</v>
      </c>
      <c r="F51" s="508" t="s">
        <v>489</v>
      </c>
      <c r="G51" s="508" t="s">
        <v>489</v>
      </c>
      <c r="H51" s="508" t="s">
        <v>489</v>
      </c>
      <c r="I51" s="534" t="s">
        <v>489</v>
      </c>
      <c r="J51" s="508" t="s">
        <v>489</v>
      </c>
      <c r="K51" s="508" t="s">
        <v>489</v>
      </c>
      <c r="L51" s="508" t="s">
        <v>489</v>
      </c>
      <c r="M51" s="508" t="s">
        <v>489</v>
      </c>
      <c r="N51" s="508" t="s">
        <v>489</v>
      </c>
      <c r="O51" s="508" t="s">
        <v>489</v>
      </c>
      <c r="P51" s="508" t="s">
        <v>489</v>
      </c>
      <c r="Q51" s="508" t="s">
        <v>489</v>
      </c>
      <c r="R51" s="508" t="s">
        <v>489</v>
      </c>
      <c r="S51" s="508" t="s">
        <v>489</v>
      </c>
      <c r="T51" s="508" t="s">
        <v>489</v>
      </c>
      <c r="U51" s="508" t="s">
        <v>489</v>
      </c>
      <c r="V51" s="508" t="s">
        <v>489</v>
      </c>
      <c r="W51" s="508" t="s">
        <v>489</v>
      </c>
      <c r="X51" s="508" t="s">
        <v>489</v>
      </c>
      <c r="Y51" s="508" t="s">
        <v>489</v>
      </c>
      <c r="Z51" s="508" t="s">
        <v>489</v>
      </c>
      <c r="AA51" s="508" t="s">
        <v>489</v>
      </c>
    </row>
    <row r="52" spans="1:27" s="485" customFormat="1" ht="47.25" hidden="1" x14ac:dyDescent="0.25">
      <c r="A52" s="483" t="s">
        <v>631</v>
      </c>
      <c r="B52" s="484" t="s">
        <v>632</v>
      </c>
      <c r="C52" s="486" t="s">
        <v>589</v>
      </c>
      <c r="D52" s="507">
        <f>SUM(D53,D54)</f>
        <v>0</v>
      </c>
      <c r="E52" s="507" t="s">
        <v>489</v>
      </c>
      <c r="F52" s="507">
        <f>SUM(F53,F54)</f>
        <v>0</v>
      </c>
      <c r="G52" s="507" t="s">
        <v>489</v>
      </c>
      <c r="H52" s="507">
        <f>SUM(H53,H54)</f>
        <v>8.0559999999999992</v>
      </c>
      <c r="I52" s="534" t="s">
        <v>489</v>
      </c>
      <c r="J52" s="507">
        <f>AVERAGE(J53,J54)</f>
        <v>-4.0947934799810091E-3</v>
      </c>
      <c r="K52" s="507" t="s">
        <v>489</v>
      </c>
      <c r="L52" s="507">
        <f>SUM(L53,L54)</f>
        <v>0</v>
      </c>
      <c r="M52" s="507" t="s">
        <v>489</v>
      </c>
      <c r="N52" s="507">
        <f>SUM(N53,N54)</f>
        <v>0</v>
      </c>
      <c r="O52" s="507" t="s">
        <v>489</v>
      </c>
      <c r="P52" s="507">
        <f>SUM(P53,P54)</f>
        <v>0</v>
      </c>
      <c r="Q52" s="507" t="s">
        <v>489</v>
      </c>
      <c r="R52" s="507">
        <f>SUM(R53,R54)</f>
        <v>0</v>
      </c>
      <c r="S52" s="507" t="s">
        <v>489</v>
      </c>
      <c r="T52" s="507">
        <f>SUM(T53,T54)</f>
        <v>0</v>
      </c>
      <c r="U52" s="507" t="s">
        <v>489</v>
      </c>
      <c r="V52" s="507">
        <f>SUM(V53,V54)</f>
        <v>0</v>
      </c>
      <c r="W52" s="507" t="s">
        <v>489</v>
      </c>
      <c r="X52" s="507">
        <f>SUM(X53,X54)</f>
        <v>0</v>
      </c>
      <c r="Y52" s="507" t="s">
        <v>489</v>
      </c>
      <c r="Z52" s="507">
        <f>SUM(Z53,Z54)</f>
        <v>0</v>
      </c>
      <c r="AA52" s="507" t="s">
        <v>489</v>
      </c>
    </row>
    <row r="53" spans="1:27" s="490" customFormat="1" ht="31.5" hidden="1" x14ac:dyDescent="0.25">
      <c r="A53" s="487" t="s">
        <v>633</v>
      </c>
      <c r="B53" s="488" t="s">
        <v>634</v>
      </c>
      <c r="C53" s="489" t="s">
        <v>589</v>
      </c>
      <c r="D53" s="508" t="s">
        <v>489</v>
      </c>
      <c r="E53" s="508" t="s">
        <v>489</v>
      </c>
      <c r="F53" s="508" t="s">
        <v>489</v>
      </c>
      <c r="G53" s="508" t="s">
        <v>489</v>
      </c>
      <c r="H53" s="508" t="s">
        <v>489</v>
      </c>
      <c r="I53" s="534" t="s">
        <v>489</v>
      </c>
      <c r="J53" s="508" t="s">
        <v>489</v>
      </c>
      <c r="K53" s="508" t="s">
        <v>489</v>
      </c>
      <c r="L53" s="508" t="s">
        <v>489</v>
      </c>
      <c r="M53" s="508" t="s">
        <v>489</v>
      </c>
      <c r="N53" s="508" t="s">
        <v>489</v>
      </c>
      <c r="O53" s="508" t="s">
        <v>489</v>
      </c>
      <c r="P53" s="508" t="s">
        <v>489</v>
      </c>
      <c r="Q53" s="508" t="s">
        <v>489</v>
      </c>
      <c r="R53" s="508" t="s">
        <v>489</v>
      </c>
      <c r="S53" s="508" t="s">
        <v>489</v>
      </c>
      <c r="T53" s="508" t="s">
        <v>489</v>
      </c>
      <c r="U53" s="508" t="s">
        <v>489</v>
      </c>
      <c r="V53" s="508" t="s">
        <v>489</v>
      </c>
      <c r="W53" s="508" t="s">
        <v>489</v>
      </c>
      <c r="X53" s="508" t="s">
        <v>489</v>
      </c>
      <c r="Y53" s="508" t="s">
        <v>489</v>
      </c>
      <c r="Z53" s="508" t="s">
        <v>489</v>
      </c>
      <c r="AA53" s="508" t="s">
        <v>489</v>
      </c>
    </row>
    <row r="54" spans="1:27" s="490" customFormat="1" ht="47.25" hidden="1" x14ac:dyDescent="0.25">
      <c r="A54" s="487" t="s">
        <v>635</v>
      </c>
      <c r="B54" s="488" t="s">
        <v>636</v>
      </c>
      <c r="C54" s="489" t="s">
        <v>589</v>
      </c>
      <c r="D54" s="508">
        <f>SUM(D55,D56,D57)</f>
        <v>0</v>
      </c>
      <c r="E54" s="508" t="s">
        <v>489</v>
      </c>
      <c r="F54" s="508">
        <f>SUM(F55,F56,F57)</f>
        <v>0</v>
      </c>
      <c r="G54" s="508" t="s">
        <v>489</v>
      </c>
      <c r="H54" s="508">
        <f>SUM(H55,H56,H57)</f>
        <v>8.0559999999999992</v>
      </c>
      <c r="I54" s="534" t="s">
        <v>489</v>
      </c>
      <c r="J54" s="508">
        <f>AVERAGE(J55:J56)</f>
        <v>-4.0947934799810091E-3</v>
      </c>
      <c r="K54" s="508" t="s">
        <v>489</v>
      </c>
      <c r="L54" s="508">
        <f>SUM(L55,L56,L57)</f>
        <v>0</v>
      </c>
      <c r="M54" s="508" t="s">
        <v>489</v>
      </c>
      <c r="N54" s="508">
        <f>SUM(N55,N56,N57)</f>
        <v>0</v>
      </c>
      <c r="O54" s="508" t="s">
        <v>489</v>
      </c>
      <c r="P54" s="508">
        <f>SUM(P55,P56,P57)</f>
        <v>0</v>
      </c>
      <c r="Q54" s="508" t="s">
        <v>489</v>
      </c>
      <c r="R54" s="508">
        <f>SUM(R55,R56,R57)</f>
        <v>0</v>
      </c>
      <c r="S54" s="508" t="s">
        <v>489</v>
      </c>
      <c r="T54" s="508">
        <f>SUM(T55,T56,T57)</f>
        <v>0</v>
      </c>
      <c r="U54" s="508" t="s">
        <v>489</v>
      </c>
      <c r="V54" s="508">
        <f>SUM(V55,V56,V57)</f>
        <v>0</v>
      </c>
      <c r="W54" s="508" t="s">
        <v>489</v>
      </c>
      <c r="X54" s="508">
        <f>SUM(X55,X56,X57)</f>
        <v>0</v>
      </c>
      <c r="Y54" s="508" t="s">
        <v>489</v>
      </c>
      <c r="Z54" s="508">
        <f>SUM(Z55,Z56,Z57)</f>
        <v>0</v>
      </c>
      <c r="AA54" s="508" t="s">
        <v>489</v>
      </c>
    </row>
    <row r="55" spans="1:27" s="516" customFormat="1" ht="256.5" customHeight="1" x14ac:dyDescent="0.25">
      <c r="A55" s="454" t="s">
        <v>635</v>
      </c>
      <c r="B55" s="512" t="s">
        <v>694</v>
      </c>
      <c r="C55" s="473" t="s">
        <v>695</v>
      </c>
      <c r="D55" s="513">
        <v>0</v>
      </c>
      <c r="E55" s="514" t="s">
        <v>489</v>
      </c>
      <c r="F55" s="513">
        <v>0</v>
      </c>
      <c r="G55" s="514" t="s">
        <v>489</v>
      </c>
      <c r="H55" s="513">
        <v>3.9529999999999998</v>
      </c>
      <c r="I55" s="536">
        <f>H55</f>
        <v>3.9529999999999998</v>
      </c>
      <c r="J55" s="515">
        <f>2*(45+1+26+18)/63190-((4+1+1.5+1.25)*(45+1+26+18)/63190)/1</f>
        <v>-8.1895869599620183E-3</v>
      </c>
      <c r="K55" s="513">
        <f>J55</f>
        <v>-8.1895869599620183E-3</v>
      </c>
      <c r="L55" s="513">
        <v>0</v>
      </c>
      <c r="M55" s="513">
        <v>0</v>
      </c>
      <c r="N55" s="513">
        <v>0</v>
      </c>
      <c r="O55" s="513">
        <v>0</v>
      </c>
      <c r="P55" s="514" t="s">
        <v>489</v>
      </c>
      <c r="Q55" s="514" t="s">
        <v>489</v>
      </c>
      <c r="R55" s="514" t="s">
        <v>489</v>
      </c>
      <c r="S55" s="514" t="s">
        <v>489</v>
      </c>
      <c r="T55" s="514" t="s">
        <v>489</v>
      </c>
      <c r="U55" s="514" t="s">
        <v>489</v>
      </c>
      <c r="V55" s="514" t="s">
        <v>489</v>
      </c>
      <c r="W55" s="514" t="s">
        <v>489</v>
      </c>
      <c r="X55" s="514" t="s">
        <v>489</v>
      </c>
      <c r="Y55" s="514" t="s">
        <v>489</v>
      </c>
      <c r="Z55" s="514" t="s">
        <v>489</v>
      </c>
      <c r="AA55" s="514" t="s">
        <v>489</v>
      </c>
    </row>
    <row r="56" spans="1:27" s="525" customFormat="1" ht="134.25" customHeight="1" x14ac:dyDescent="0.25">
      <c r="A56" s="521" t="s">
        <v>635</v>
      </c>
      <c r="B56" s="522" t="s">
        <v>796</v>
      </c>
      <c r="C56" s="521" t="s">
        <v>699</v>
      </c>
      <c r="D56" s="523">
        <v>0</v>
      </c>
      <c r="E56" s="524" t="s">
        <v>489</v>
      </c>
      <c r="F56" s="523">
        <v>0</v>
      </c>
      <c r="G56" s="524" t="s">
        <v>489</v>
      </c>
      <c r="H56" s="523">
        <v>4.1029999999999998</v>
      </c>
      <c r="I56" s="537">
        <f t="shared" ref="I56:I57" si="1">H56</f>
        <v>4.1029999999999998</v>
      </c>
      <c r="J56" s="523">
        <v>0</v>
      </c>
      <c r="K56" s="523">
        <f t="shared" ref="K56:K57" si="2">J56</f>
        <v>0</v>
      </c>
      <c r="L56" s="523">
        <v>0</v>
      </c>
      <c r="M56" s="523">
        <v>0</v>
      </c>
      <c r="N56" s="523">
        <v>0</v>
      </c>
      <c r="O56" s="523">
        <v>0</v>
      </c>
      <c r="P56" s="524" t="s">
        <v>489</v>
      </c>
      <c r="Q56" s="524" t="s">
        <v>489</v>
      </c>
      <c r="R56" s="524" t="s">
        <v>489</v>
      </c>
      <c r="S56" s="524" t="s">
        <v>489</v>
      </c>
      <c r="T56" s="524" t="s">
        <v>489</v>
      </c>
      <c r="U56" s="524" t="s">
        <v>489</v>
      </c>
      <c r="V56" s="524" t="s">
        <v>489</v>
      </c>
      <c r="W56" s="524" t="s">
        <v>489</v>
      </c>
      <c r="X56" s="524" t="s">
        <v>489</v>
      </c>
      <c r="Y56" s="524" t="s">
        <v>489</v>
      </c>
      <c r="Z56" s="524" t="s">
        <v>489</v>
      </c>
      <c r="AA56" s="524" t="s">
        <v>489</v>
      </c>
    </row>
    <row r="57" spans="1:27" s="460" customFormat="1" ht="75.75" customHeight="1" x14ac:dyDescent="0.25">
      <c r="A57" s="465" t="s">
        <v>635</v>
      </c>
      <c r="B57" s="517" t="s">
        <v>650</v>
      </c>
      <c r="C57" s="465" t="s">
        <v>700</v>
      </c>
      <c r="D57" s="503">
        <v>0</v>
      </c>
      <c r="E57" s="514" t="s">
        <v>489</v>
      </c>
      <c r="F57" s="503">
        <v>0</v>
      </c>
      <c r="G57" s="514" t="s">
        <v>489</v>
      </c>
      <c r="H57" s="503">
        <v>0</v>
      </c>
      <c r="I57" s="536">
        <f t="shared" si="1"/>
        <v>0</v>
      </c>
      <c r="J57" s="503">
        <v>0</v>
      </c>
      <c r="K57" s="513">
        <f t="shared" si="2"/>
        <v>0</v>
      </c>
      <c r="L57" s="503">
        <v>0</v>
      </c>
      <c r="M57" s="503">
        <v>0</v>
      </c>
      <c r="N57" s="503">
        <v>0</v>
      </c>
      <c r="O57" s="503">
        <v>0</v>
      </c>
      <c r="P57" s="514" t="s">
        <v>489</v>
      </c>
      <c r="Q57" s="514" t="s">
        <v>489</v>
      </c>
      <c r="R57" s="514" t="s">
        <v>489</v>
      </c>
      <c r="S57" s="514" t="s">
        <v>489</v>
      </c>
      <c r="T57" s="514" t="s">
        <v>489</v>
      </c>
      <c r="U57" s="514" t="s">
        <v>489</v>
      </c>
      <c r="V57" s="514" t="s">
        <v>489</v>
      </c>
      <c r="W57" s="514" t="s">
        <v>489</v>
      </c>
      <c r="X57" s="514" t="s">
        <v>489</v>
      </c>
      <c r="Y57" s="514" t="s">
        <v>489</v>
      </c>
      <c r="Z57" s="514" t="s">
        <v>489</v>
      </c>
      <c r="AA57" s="514" t="s">
        <v>489</v>
      </c>
    </row>
    <row r="58" spans="1:27" s="490" customFormat="1" ht="47.25" x14ac:dyDescent="0.25">
      <c r="A58" s="487" t="s">
        <v>701</v>
      </c>
      <c r="B58" s="488" t="s">
        <v>702</v>
      </c>
      <c r="C58" s="489" t="s">
        <v>589</v>
      </c>
      <c r="D58" s="508">
        <f t="shared" ref="D58:AA58" si="3">SUM(D59,D60,D61,D62,D63,D64,D65,D66)</f>
        <v>0</v>
      </c>
      <c r="E58" s="508">
        <f t="shared" si="3"/>
        <v>0</v>
      </c>
      <c r="F58" s="508">
        <f t="shared" si="3"/>
        <v>0</v>
      </c>
      <c r="G58" s="508">
        <f t="shared" si="3"/>
        <v>0</v>
      </c>
      <c r="H58" s="508">
        <f t="shared" si="3"/>
        <v>0</v>
      </c>
      <c r="I58" s="534">
        <f t="shared" si="3"/>
        <v>0</v>
      </c>
      <c r="J58" s="508">
        <f t="shared" si="3"/>
        <v>0</v>
      </c>
      <c r="K58" s="508">
        <f t="shared" si="3"/>
        <v>0</v>
      </c>
      <c r="L58" s="508">
        <f t="shared" si="3"/>
        <v>0</v>
      </c>
      <c r="M58" s="508">
        <f t="shared" si="3"/>
        <v>0</v>
      </c>
      <c r="N58" s="508">
        <f t="shared" si="3"/>
        <v>0</v>
      </c>
      <c r="O58" s="508">
        <f t="shared" si="3"/>
        <v>0</v>
      </c>
      <c r="P58" s="508">
        <f t="shared" si="3"/>
        <v>0</v>
      </c>
      <c r="Q58" s="508">
        <f t="shared" si="3"/>
        <v>0</v>
      </c>
      <c r="R58" s="508">
        <f t="shared" si="3"/>
        <v>0</v>
      </c>
      <c r="S58" s="508">
        <f t="shared" si="3"/>
        <v>0</v>
      </c>
      <c r="T58" s="508">
        <f t="shared" si="3"/>
        <v>0</v>
      </c>
      <c r="U58" s="508">
        <f t="shared" si="3"/>
        <v>0</v>
      </c>
      <c r="V58" s="508">
        <f t="shared" si="3"/>
        <v>0</v>
      </c>
      <c r="W58" s="508">
        <f t="shared" si="3"/>
        <v>0</v>
      </c>
      <c r="X58" s="508">
        <f t="shared" si="3"/>
        <v>0</v>
      </c>
      <c r="Y58" s="508">
        <f t="shared" si="3"/>
        <v>0</v>
      </c>
      <c r="Z58" s="508">
        <f t="shared" si="3"/>
        <v>0</v>
      </c>
      <c r="AA58" s="508">
        <f t="shared" si="3"/>
        <v>0</v>
      </c>
    </row>
    <row r="59" spans="1:27" s="485" customFormat="1" ht="47.25" x14ac:dyDescent="0.25">
      <c r="A59" s="483" t="s">
        <v>703</v>
      </c>
      <c r="B59" s="484" t="s">
        <v>704</v>
      </c>
      <c r="C59" s="486" t="s">
        <v>589</v>
      </c>
      <c r="D59" s="507" t="s">
        <v>489</v>
      </c>
      <c r="E59" s="507" t="s">
        <v>489</v>
      </c>
      <c r="F59" s="507" t="s">
        <v>489</v>
      </c>
      <c r="G59" s="507" t="s">
        <v>489</v>
      </c>
      <c r="H59" s="507" t="s">
        <v>489</v>
      </c>
      <c r="I59" s="534" t="s">
        <v>489</v>
      </c>
      <c r="J59" s="507" t="s">
        <v>489</v>
      </c>
      <c r="K59" s="507" t="s">
        <v>489</v>
      </c>
      <c r="L59" s="507" t="s">
        <v>489</v>
      </c>
      <c r="M59" s="507" t="s">
        <v>489</v>
      </c>
      <c r="N59" s="507" t="s">
        <v>489</v>
      </c>
      <c r="O59" s="507" t="s">
        <v>489</v>
      </c>
      <c r="P59" s="507" t="s">
        <v>489</v>
      </c>
      <c r="Q59" s="507" t="s">
        <v>489</v>
      </c>
      <c r="R59" s="507" t="s">
        <v>489</v>
      </c>
      <c r="S59" s="507" t="s">
        <v>489</v>
      </c>
      <c r="T59" s="507" t="s">
        <v>489</v>
      </c>
      <c r="U59" s="507" t="s">
        <v>489</v>
      </c>
      <c r="V59" s="507" t="s">
        <v>489</v>
      </c>
      <c r="W59" s="507" t="s">
        <v>489</v>
      </c>
      <c r="X59" s="507" t="s">
        <v>489</v>
      </c>
      <c r="Y59" s="507" t="s">
        <v>489</v>
      </c>
      <c r="Z59" s="507" t="s">
        <v>489</v>
      </c>
      <c r="AA59" s="507" t="s">
        <v>489</v>
      </c>
    </row>
    <row r="60" spans="1:27" s="485" customFormat="1" ht="47.25" x14ac:dyDescent="0.25">
      <c r="A60" s="483" t="s">
        <v>705</v>
      </c>
      <c r="B60" s="484" t="s">
        <v>706</v>
      </c>
      <c r="C60" s="486" t="s">
        <v>589</v>
      </c>
      <c r="D60" s="507" t="s">
        <v>489</v>
      </c>
      <c r="E60" s="507" t="s">
        <v>489</v>
      </c>
      <c r="F60" s="507" t="s">
        <v>489</v>
      </c>
      <c r="G60" s="507" t="s">
        <v>489</v>
      </c>
      <c r="H60" s="507" t="s">
        <v>489</v>
      </c>
      <c r="I60" s="534" t="s">
        <v>489</v>
      </c>
      <c r="J60" s="507" t="s">
        <v>489</v>
      </c>
      <c r="K60" s="507" t="s">
        <v>489</v>
      </c>
      <c r="L60" s="507" t="s">
        <v>489</v>
      </c>
      <c r="M60" s="507" t="s">
        <v>489</v>
      </c>
      <c r="N60" s="507" t="s">
        <v>489</v>
      </c>
      <c r="O60" s="507" t="s">
        <v>489</v>
      </c>
      <c r="P60" s="507" t="s">
        <v>489</v>
      </c>
      <c r="Q60" s="507" t="s">
        <v>489</v>
      </c>
      <c r="R60" s="507" t="s">
        <v>489</v>
      </c>
      <c r="S60" s="507" t="s">
        <v>489</v>
      </c>
      <c r="T60" s="507" t="s">
        <v>489</v>
      </c>
      <c r="U60" s="507" t="s">
        <v>489</v>
      </c>
      <c r="V60" s="507" t="s">
        <v>489</v>
      </c>
      <c r="W60" s="507" t="s">
        <v>489</v>
      </c>
      <c r="X60" s="507" t="s">
        <v>489</v>
      </c>
      <c r="Y60" s="507" t="s">
        <v>489</v>
      </c>
      <c r="Z60" s="507" t="s">
        <v>489</v>
      </c>
      <c r="AA60" s="507" t="s">
        <v>489</v>
      </c>
    </row>
    <row r="61" spans="1:27" s="485" customFormat="1" ht="31.5" x14ac:dyDescent="0.25">
      <c r="A61" s="483" t="s">
        <v>707</v>
      </c>
      <c r="B61" s="484" t="s">
        <v>708</v>
      </c>
      <c r="C61" s="486" t="s">
        <v>589</v>
      </c>
      <c r="D61" s="507" t="s">
        <v>489</v>
      </c>
      <c r="E61" s="507" t="s">
        <v>489</v>
      </c>
      <c r="F61" s="507" t="s">
        <v>489</v>
      </c>
      <c r="G61" s="507" t="s">
        <v>489</v>
      </c>
      <c r="H61" s="507" t="s">
        <v>489</v>
      </c>
      <c r="I61" s="534" t="s">
        <v>489</v>
      </c>
      <c r="J61" s="507" t="s">
        <v>489</v>
      </c>
      <c r="K61" s="507" t="s">
        <v>489</v>
      </c>
      <c r="L61" s="507" t="s">
        <v>489</v>
      </c>
      <c r="M61" s="507" t="s">
        <v>489</v>
      </c>
      <c r="N61" s="507" t="s">
        <v>489</v>
      </c>
      <c r="O61" s="507" t="s">
        <v>489</v>
      </c>
      <c r="P61" s="507" t="s">
        <v>489</v>
      </c>
      <c r="Q61" s="507" t="s">
        <v>489</v>
      </c>
      <c r="R61" s="507" t="s">
        <v>489</v>
      </c>
      <c r="S61" s="507" t="s">
        <v>489</v>
      </c>
      <c r="T61" s="507" t="s">
        <v>489</v>
      </c>
      <c r="U61" s="507" t="s">
        <v>489</v>
      </c>
      <c r="V61" s="507" t="s">
        <v>489</v>
      </c>
      <c r="W61" s="507" t="s">
        <v>489</v>
      </c>
      <c r="X61" s="507" t="s">
        <v>489</v>
      </c>
      <c r="Y61" s="507" t="s">
        <v>489</v>
      </c>
      <c r="Z61" s="507" t="s">
        <v>489</v>
      </c>
      <c r="AA61" s="507" t="s">
        <v>489</v>
      </c>
    </row>
    <row r="62" spans="1:27" s="485" customFormat="1" ht="47.25" x14ac:dyDescent="0.25">
      <c r="A62" s="483" t="s">
        <v>709</v>
      </c>
      <c r="B62" s="484" t="s">
        <v>710</v>
      </c>
      <c r="C62" s="486" t="s">
        <v>589</v>
      </c>
      <c r="D62" s="507" t="s">
        <v>489</v>
      </c>
      <c r="E62" s="507" t="s">
        <v>489</v>
      </c>
      <c r="F62" s="507" t="s">
        <v>489</v>
      </c>
      <c r="G62" s="507" t="s">
        <v>489</v>
      </c>
      <c r="H62" s="507" t="s">
        <v>489</v>
      </c>
      <c r="I62" s="534" t="s">
        <v>489</v>
      </c>
      <c r="J62" s="507" t="s">
        <v>489</v>
      </c>
      <c r="K62" s="507" t="s">
        <v>489</v>
      </c>
      <c r="L62" s="507" t="s">
        <v>489</v>
      </c>
      <c r="M62" s="507" t="s">
        <v>489</v>
      </c>
      <c r="N62" s="507" t="s">
        <v>489</v>
      </c>
      <c r="O62" s="507" t="s">
        <v>489</v>
      </c>
      <c r="P62" s="507" t="s">
        <v>489</v>
      </c>
      <c r="Q62" s="507" t="s">
        <v>489</v>
      </c>
      <c r="R62" s="507" t="s">
        <v>489</v>
      </c>
      <c r="S62" s="507" t="s">
        <v>489</v>
      </c>
      <c r="T62" s="507" t="s">
        <v>489</v>
      </c>
      <c r="U62" s="507" t="s">
        <v>489</v>
      </c>
      <c r="V62" s="507" t="s">
        <v>489</v>
      </c>
      <c r="W62" s="507" t="s">
        <v>489</v>
      </c>
      <c r="X62" s="507" t="s">
        <v>489</v>
      </c>
      <c r="Y62" s="507" t="s">
        <v>489</v>
      </c>
      <c r="Z62" s="507" t="s">
        <v>489</v>
      </c>
      <c r="AA62" s="507" t="s">
        <v>489</v>
      </c>
    </row>
    <row r="63" spans="1:27" s="485" customFormat="1" ht="63" x14ac:dyDescent="0.25">
      <c r="A63" s="483" t="s">
        <v>711</v>
      </c>
      <c r="B63" s="484" t="s">
        <v>712</v>
      </c>
      <c r="C63" s="486" t="s">
        <v>589</v>
      </c>
      <c r="D63" s="507" t="s">
        <v>489</v>
      </c>
      <c r="E63" s="507" t="s">
        <v>489</v>
      </c>
      <c r="F63" s="507" t="s">
        <v>489</v>
      </c>
      <c r="G63" s="507" t="s">
        <v>489</v>
      </c>
      <c r="H63" s="507" t="s">
        <v>489</v>
      </c>
      <c r="I63" s="534" t="s">
        <v>489</v>
      </c>
      <c r="J63" s="507" t="s">
        <v>489</v>
      </c>
      <c r="K63" s="507" t="s">
        <v>489</v>
      </c>
      <c r="L63" s="507" t="s">
        <v>489</v>
      </c>
      <c r="M63" s="507" t="s">
        <v>489</v>
      </c>
      <c r="N63" s="507" t="s">
        <v>489</v>
      </c>
      <c r="O63" s="507" t="s">
        <v>489</v>
      </c>
      <c r="P63" s="507" t="s">
        <v>489</v>
      </c>
      <c r="Q63" s="507" t="s">
        <v>489</v>
      </c>
      <c r="R63" s="507" t="s">
        <v>489</v>
      </c>
      <c r="S63" s="507" t="s">
        <v>489</v>
      </c>
      <c r="T63" s="507" t="s">
        <v>489</v>
      </c>
      <c r="U63" s="507" t="s">
        <v>489</v>
      </c>
      <c r="V63" s="507" t="s">
        <v>489</v>
      </c>
      <c r="W63" s="507" t="s">
        <v>489</v>
      </c>
      <c r="X63" s="507" t="s">
        <v>489</v>
      </c>
      <c r="Y63" s="507" t="s">
        <v>489</v>
      </c>
      <c r="Z63" s="507" t="s">
        <v>489</v>
      </c>
      <c r="AA63" s="507" t="s">
        <v>489</v>
      </c>
    </row>
    <row r="64" spans="1:27" s="485" customFormat="1" ht="63" x14ac:dyDescent="0.25">
      <c r="A64" s="483" t="s">
        <v>713</v>
      </c>
      <c r="B64" s="484" t="s">
        <v>714</v>
      </c>
      <c r="C64" s="486" t="s">
        <v>589</v>
      </c>
      <c r="D64" s="507" t="s">
        <v>489</v>
      </c>
      <c r="E64" s="507" t="s">
        <v>489</v>
      </c>
      <c r="F64" s="507" t="s">
        <v>489</v>
      </c>
      <c r="G64" s="507" t="s">
        <v>489</v>
      </c>
      <c r="H64" s="507" t="s">
        <v>489</v>
      </c>
      <c r="I64" s="534" t="s">
        <v>489</v>
      </c>
      <c r="J64" s="507" t="s">
        <v>489</v>
      </c>
      <c r="K64" s="507" t="s">
        <v>489</v>
      </c>
      <c r="L64" s="507" t="s">
        <v>489</v>
      </c>
      <c r="M64" s="507" t="s">
        <v>489</v>
      </c>
      <c r="N64" s="507" t="s">
        <v>489</v>
      </c>
      <c r="O64" s="507" t="s">
        <v>489</v>
      </c>
      <c r="P64" s="507" t="s">
        <v>489</v>
      </c>
      <c r="Q64" s="507" t="s">
        <v>489</v>
      </c>
      <c r="R64" s="507" t="s">
        <v>489</v>
      </c>
      <c r="S64" s="507" t="s">
        <v>489</v>
      </c>
      <c r="T64" s="507" t="s">
        <v>489</v>
      </c>
      <c r="U64" s="507" t="s">
        <v>489</v>
      </c>
      <c r="V64" s="507" t="s">
        <v>489</v>
      </c>
      <c r="W64" s="507" t="s">
        <v>489</v>
      </c>
      <c r="X64" s="507" t="s">
        <v>489</v>
      </c>
      <c r="Y64" s="507" t="s">
        <v>489</v>
      </c>
      <c r="Z64" s="507" t="s">
        <v>489</v>
      </c>
      <c r="AA64" s="507" t="s">
        <v>489</v>
      </c>
    </row>
    <row r="65" spans="1:27" s="485" customFormat="1" ht="47.25" x14ac:dyDescent="0.25">
      <c r="A65" s="483" t="s">
        <v>715</v>
      </c>
      <c r="B65" s="484" t="s">
        <v>716</v>
      </c>
      <c r="C65" s="486" t="s">
        <v>589</v>
      </c>
      <c r="D65" s="507" t="s">
        <v>489</v>
      </c>
      <c r="E65" s="507" t="s">
        <v>489</v>
      </c>
      <c r="F65" s="507" t="s">
        <v>489</v>
      </c>
      <c r="G65" s="507" t="s">
        <v>489</v>
      </c>
      <c r="H65" s="507" t="s">
        <v>489</v>
      </c>
      <c r="I65" s="534" t="s">
        <v>489</v>
      </c>
      <c r="J65" s="507" t="s">
        <v>489</v>
      </c>
      <c r="K65" s="507" t="s">
        <v>489</v>
      </c>
      <c r="L65" s="507" t="s">
        <v>489</v>
      </c>
      <c r="M65" s="507" t="s">
        <v>489</v>
      </c>
      <c r="N65" s="507" t="s">
        <v>489</v>
      </c>
      <c r="O65" s="507" t="s">
        <v>489</v>
      </c>
      <c r="P65" s="507" t="s">
        <v>489</v>
      </c>
      <c r="Q65" s="507" t="s">
        <v>489</v>
      </c>
      <c r="R65" s="507" t="s">
        <v>489</v>
      </c>
      <c r="S65" s="507" t="s">
        <v>489</v>
      </c>
      <c r="T65" s="507" t="s">
        <v>489</v>
      </c>
      <c r="U65" s="507" t="s">
        <v>489</v>
      </c>
      <c r="V65" s="507" t="s">
        <v>489</v>
      </c>
      <c r="W65" s="507" t="s">
        <v>489</v>
      </c>
      <c r="X65" s="507" t="s">
        <v>489</v>
      </c>
      <c r="Y65" s="507" t="s">
        <v>489</v>
      </c>
      <c r="Z65" s="507" t="s">
        <v>489</v>
      </c>
      <c r="AA65" s="507" t="s">
        <v>489</v>
      </c>
    </row>
    <row r="66" spans="1:27" s="485" customFormat="1" ht="63" x14ac:dyDescent="0.25">
      <c r="A66" s="483" t="s">
        <v>717</v>
      </c>
      <c r="B66" s="484" t="s">
        <v>718</v>
      </c>
      <c r="C66" s="486" t="s">
        <v>589</v>
      </c>
      <c r="D66" s="507" t="s">
        <v>489</v>
      </c>
      <c r="E66" s="507" t="s">
        <v>489</v>
      </c>
      <c r="F66" s="507" t="s">
        <v>489</v>
      </c>
      <c r="G66" s="507" t="s">
        <v>489</v>
      </c>
      <c r="H66" s="507" t="s">
        <v>489</v>
      </c>
      <c r="I66" s="534" t="s">
        <v>489</v>
      </c>
      <c r="J66" s="507" t="s">
        <v>489</v>
      </c>
      <c r="K66" s="507" t="s">
        <v>489</v>
      </c>
      <c r="L66" s="507" t="s">
        <v>489</v>
      </c>
      <c r="M66" s="507" t="s">
        <v>489</v>
      </c>
      <c r="N66" s="507" t="s">
        <v>489</v>
      </c>
      <c r="O66" s="507" t="s">
        <v>489</v>
      </c>
      <c r="P66" s="507" t="s">
        <v>489</v>
      </c>
      <c r="Q66" s="507" t="s">
        <v>489</v>
      </c>
      <c r="R66" s="507" t="s">
        <v>489</v>
      </c>
      <c r="S66" s="507" t="s">
        <v>489</v>
      </c>
      <c r="T66" s="507" t="s">
        <v>489</v>
      </c>
      <c r="U66" s="507" t="s">
        <v>489</v>
      </c>
      <c r="V66" s="507" t="s">
        <v>489</v>
      </c>
      <c r="W66" s="507" t="s">
        <v>489</v>
      </c>
      <c r="X66" s="507" t="s">
        <v>489</v>
      </c>
      <c r="Y66" s="507" t="s">
        <v>489</v>
      </c>
      <c r="Z66" s="507" t="s">
        <v>489</v>
      </c>
      <c r="AA66" s="507" t="s">
        <v>489</v>
      </c>
    </row>
    <row r="67" spans="1:27" s="490" customFormat="1" ht="63" x14ac:dyDescent="0.25">
      <c r="A67" s="487" t="s">
        <v>719</v>
      </c>
      <c r="B67" s="488" t="s">
        <v>720</v>
      </c>
      <c r="C67" s="489" t="s">
        <v>589</v>
      </c>
      <c r="D67" s="508">
        <f>SUM(D68,D69)</f>
        <v>0</v>
      </c>
      <c r="E67" s="508" t="s">
        <v>489</v>
      </c>
      <c r="F67" s="508">
        <f>SUM(F68,F69)</f>
        <v>0</v>
      </c>
      <c r="G67" s="508" t="s">
        <v>489</v>
      </c>
      <c r="H67" s="508">
        <f>SUM(H68,H69)</f>
        <v>0</v>
      </c>
      <c r="I67" s="534" t="s">
        <v>489</v>
      </c>
      <c r="J67" s="508">
        <f>SUM(J68,J69)</f>
        <v>0</v>
      </c>
      <c r="K67" s="508" t="s">
        <v>489</v>
      </c>
      <c r="L67" s="508">
        <f>SUM(L68,L69)</f>
        <v>0</v>
      </c>
      <c r="M67" s="508" t="s">
        <v>489</v>
      </c>
      <c r="N67" s="508">
        <f>SUM(N68,N69)</f>
        <v>0</v>
      </c>
      <c r="O67" s="508" t="s">
        <v>489</v>
      </c>
      <c r="P67" s="508">
        <f>SUM(P68,P69)</f>
        <v>0</v>
      </c>
      <c r="Q67" s="508" t="s">
        <v>489</v>
      </c>
      <c r="R67" s="508">
        <f>SUM(R68,R69)</f>
        <v>0</v>
      </c>
      <c r="S67" s="508" t="s">
        <v>489</v>
      </c>
      <c r="T67" s="508">
        <f>SUM(T68,T69)</f>
        <v>0</v>
      </c>
      <c r="U67" s="508" t="s">
        <v>489</v>
      </c>
      <c r="V67" s="508">
        <f>SUM(V68,V69)</f>
        <v>0</v>
      </c>
      <c r="W67" s="508" t="s">
        <v>489</v>
      </c>
      <c r="X67" s="508">
        <f>SUM(X68,X69)</f>
        <v>0</v>
      </c>
      <c r="Y67" s="508" t="s">
        <v>489</v>
      </c>
      <c r="Z67" s="508">
        <f>SUM(Z68,Z69)</f>
        <v>0</v>
      </c>
      <c r="AA67" s="508" t="s">
        <v>489</v>
      </c>
    </row>
    <row r="68" spans="1:27" s="485" customFormat="1" ht="31.5" x14ac:dyDescent="0.25">
      <c r="A68" s="483" t="s">
        <v>721</v>
      </c>
      <c r="B68" s="484" t="s">
        <v>722</v>
      </c>
      <c r="C68" s="486" t="s">
        <v>589</v>
      </c>
      <c r="D68" s="507" t="s">
        <v>489</v>
      </c>
      <c r="E68" s="507" t="s">
        <v>489</v>
      </c>
      <c r="F68" s="507" t="s">
        <v>489</v>
      </c>
      <c r="G68" s="507" t="s">
        <v>489</v>
      </c>
      <c r="H68" s="507" t="s">
        <v>489</v>
      </c>
      <c r="I68" s="534" t="s">
        <v>489</v>
      </c>
      <c r="J68" s="507" t="s">
        <v>489</v>
      </c>
      <c r="K68" s="507" t="s">
        <v>489</v>
      </c>
      <c r="L68" s="507" t="s">
        <v>489</v>
      </c>
      <c r="M68" s="507" t="s">
        <v>489</v>
      </c>
      <c r="N68" s="507" t="s">
        <v>489</v>
      </c>
      <c r="O68" s="507" t="s">
        <v>489</v>
      </c>
      <c r="P68" s="507" t="s">
        <v>489</v>
      </c>
      <c r="Q68" s="507" t="s">
        <v>489</v>
      </c>
      <c r="R68" s="507" t="s">
        <v>489</v>
      </c>
      <c r="S68" s="507" t="s">
        <v>489</v>
      </c>
      <c r="T68" s="507" t="s">
        <v>489</v>
      </c>
      <c r="U68" s="507" t="s">
        <v>489</v>
      </c>
      <c r="V68" s="507" t="s">
        <v>489</v>
      </c>
      <c r="W68" s="507" t="s">
        <v>489</v>
      </c>
      <c r="X68" s="507" t="s">
        <v>489</v>
      </c>
      <c r="Y68" s="507" t="s">
        <v>489</v>
      </c>
      <c r="Z68" s="507" t="s">
        <v>489</v>
      </c>
      <c r="AA68" s="507" t="s">
        <v>489</v>
      </c>
    </row>
    <row r="69" spans="1:27" s="485" customFormat="1" ht="47.25" x14ac:dyDescent="0.25">
      <c r="A69" s="483" t="s">
        <v>723</v>
      </c>
      <c r="B69" s="484" t="s">
        <v>724</v>
      </c>
      <c r="C69" s="486" t="s">
        <v>589</v>
      </c>
      <c r="D69" s="507" t="s">
        <v>489</v>
      </c>
      <c r="E69" s="507" t="s">
        <v>489</v>
      </c>
      <c r="F69" s="507" t="s">
        <v>489</v>
      </c>
      <c r="G69" s="507" t="s">
        <v>489</v>
      </c>
      <c r="H69" s="507" t="s">
        <v>489</v>
      </c>
      <c r="I69" s="534" t="s">
        <v>489</v>
      </c>
      <c r="J69" s="507" t="s">
        <v>489</v>
      </c>
      <c r="K69" s="507" t="s">
        <v>489</v>
      </c>
      <c r="L69" s="507" t="s">
        <v>489</v>
      </c>
      <c r="M69" s="507" t="s">
        <v>489</v>
      </c>
      <c r="N69" s="507" t="s">
        <v>489</v>
      </c>
      <c r="O69" s="507" t="s">
        <v>489</v>
      </c>
      <c r="P69" s="507" t="s">
        <v>489</v>
      </c>
      <c r="Q69" s="507" t="s">
        <v>489</v>
      </c>
      <c r="R69" s="507" t="s">
        <v>489</v>
      </c>
      <c r="S69" s="507" t="s">
        <v>489</v>
      </c>
      <c r="T69" s="507" t="s">
        <v>489</v>
      </c>
      <c r="U69" s="507" t="s">
        <v>489</v>
      </c>
      <c r="V69" s="507" t="s">
        <v>489</v>
      </c>
      <c r="W69" s="507" t="s">
        <v>489</v>
      </c>
      <c r="X69" s="507" t="s">
        <v>489</v>
      </c>
      <c r="Y69" s="507" t="s">
        <v>489</v>
      </c>
      <c r="Z69" s="507" t="s">
        <v>489</v>
      </c>
      <c r="AA69" s="507" t="s">
        <v>489</v>
      </c>
    </row>
    <row r="70" spans="1:27" s="496" customFormat="1" ht="63" x14ac:dyDescent="0.25">
      <c r="A70" s="493" t="s">
        <v>184</v>
      </c>
      <c r="B70" s="494" t="s">
        <v>725</v>
      </c>
      <c r="C70" s="495" t="s">
        <v>589</v>
      </c>
      <c r="D70" s="511">
        <f>SUM(D71,D72)</f>
        <v>0</v>
      </c>
      <c r="E70" s="511" t="s">
        <v>489</v>
      </c>
      <c r="F70" s="511">
        <f>SUM(F71,F72)</f>
        <v>0</v>
      </c>
      <c r="G70" s="511" t="s">
        <v>489</v>
      </c>
      <c r="H70" s="511">
        <f>SUM(H71,H72)</f>
        <v>0</v>
      </c>
      <c r="I70" s="534" t="s">
        <v>489</v>
      </c>
      <c r="J70" s="511">
        <f>SUM(J71,J72)</f>
        <v>0</v>
      </c>
      <c r="K70" s="511" t="s">
        <v>489</v>
      </c>
      <c r="L70" s="511">
        <f>SUM(L71,L72)</f>
        <v>0</v>
      </c>
      <c r="M70" s="511" t="s">
        <v>489</v>
      </c>
      <c r="N70" s="511">
        <f>SUM(N71,N72)</f>
        <v>0</v>
      </c>
      <c r="O70" s="511" t="s">
        <v>489</v>
      </c>
      <c r="P70" s="511">
        <f>SUM(P71,P72)</f>
        <v>0</v>
      </c>
      <c r="Q70" s="511" t="s">
        <v>489</v>
      </c>
      <c r="R70" s="511">
        <f>SUM(R71,R72)</f>
        <v>0</v>
      </c>
      <c r="S70" s="511" t="s">
        <v>489</v>
      </c>
      <c r="T70" s="511">
        <f>SUM(T71,T72)</f>
        <v>0</v>
      </c>
      <c r="U70" s="511" t="s">
        <v>489</v>
      </c>
      <c r="V70" s="511">
        <f>SUM(V71,V72)</f>
        <v>0</v>
      </c>
      <c r="W70" s="511" t="s">
        <v>489</v>
      </c>
      <c r="X70" s="511">
        <f>SUM(X71,X72)</f>
        <v>0</v>
      </c>
      <c r="Y70" s="511" t="s">
        <v>489</v>
      </c>
      <c r="Z70" s="511">
        <f>SUM(Z71,Z72)</f>
        <v>0</v>
      </c>
      <c r="AA70" s="511" t="s">
        <v>489</v>
      </c>
    </row>
    <row r="71" spans="1:27" s="490" customFormat="1" ht="63" x14ac:dyDescent="0.25">
      <c r="A71" s="487" t="s">
        <v>726</v>
      </c>
      <c r="B71" s="488" t="s">
        <v>727</v>
      </c>
      <c r="C71" s="489" t="s">
        <v>589</v>
      </c>
      <c r="D71" s="508" t="s">
        <v>489</v>
      </c>
      <c r="E71" s="508" t="s">
        <v>489</v>
      </c>
      <c r="F71" s="508" t="s">
        <v>489</v>
      </c>
      <c r="G71" s="508" t="s">
        <v>489</v>
      </c>
      <c r="H71" s="508" t="s">
        <v>489</v>
      </c>
      <c r="I71" s="534" t="s">
        <v>489</v>
      </c>
      <c r="J71" s="508" t="s">
        <v>489</v>
      </c>
      <c r="K71" s="508" t="s">
        <v>489</v>
      </c>
      <c r="L71" s="508" t="s">
        <v>489</v>
      </c>
      <c r="M71" s="508" t="s">
        <v>489</v>
      </c>
      <c r="N71" s="508" t="s">
        <v>489</v>
      </c>
      <c r="O71" s="508" t="s">
        <v>489</v>
      </c>
      <c r="P71" s="508" t="s">
        <v>489</v>
      </c>
      <c r="Q71" s="508" t="s">
        <v>489</v>
      </c>
      <c r="R71" s="508" t="s">
        <v>489</v>
      </c>
      <c r="S71" s="508" t="s">
        <v>489</v>
      </c>
      <c r="T71" s="508" t="s">
        <v>489</v>
      </c>
      <c r="U71" s="508" t="s">
        <v>489</v>
      </c>
      <c r="V71" s="508" t="s">
        <v>489</v>
      </c>
      <c r="W71" s="508" t="s">
        <v>489</v>
      </c>
      <c r="X71" s="508" t="s">
        <v>489</v>
      </c>
      <c r="Y71" s="508" t="s">
        <v>489</v>
      </c>
      <c r="Z71" s="508" t="s">
        <v>489</v>
      </c>
      <c r="AA71" s="508" t="s">
        <v>489</v>
      </c>
    </row>
    <row r="72" spans="1:27" s="490" customFormat="1" ht="63" x14ac:dyDescent="0.25">
      <c r="A72" s="487" t="s">
        <v>728</v>
      </c>
      <c r="B72" s="488" t="s">
        <v>729</v>
      </c>
      <c r="C72" s="489" t="s">
        <v>589</v>
      </c>
      <c r="D72" s="508" t="s">
        <v>489</v>
      </c>
      <c r="E72" s="508" t="s">
        <v>489</v>
      </c>
      <c r="F72" s="508" t="s">
        <v>489</v>
      </c>
      <c r="G72" s="508" t="s">
        <v>489</v>
      </c>
      <c r="H72" s="508" t="s">
        <v>489</v>
      </c>
      <c r="I72" s="534" t="s">
        <v>489</v>
      </c>
      <c r="J72" s="508" t="s">
        <v>489</v>
      </c>
      <c r="K72" s="508" t="s">
        <v>489</v>
      </c>
      <c r="L72" s="508" t="s">
        <v>489</v>
      </c>
      <c r="M72" s="508" t="s">
        <v>489</v>
      </c>
      <c r="N72" s="508" t="s">
        <v>489</v>
      </c>
      <c r="O72" s="508" t="s">
        <v>489</v>
      </c>
      <c r="P72" s="508" t="s">
        <v>489</v>
      </c>
      <c r="Q72" s="508" t="s">
        <v>489</v>
      </c>
      <c r="R72" s="508" t="s">
        <v>489</v>
      </c>
      <c r="S72" s="508" t="s">
        <v>489</v>
      </c>
      <c r="T72" s="508" t="s">
        <v>489</v>
      </c>
      <c r="U72" s="508" t="s">
        <v>489</v>
      </c>
      <c r="V72" s="508" t="s">
        <v>489</v>
      </c>
      <c r="W72" s="508" t="s">
        <v>489</v>
      </c>
      <c r="X72" s="508" t="s">
        <v>489</v>
      </c>
      <c r="Y72" s="508" t="s">
        <v>489</v>
      </c>
      <c r="Z72" s="508" t="s">
        <v>489</v>
      </c>
      <c r="AA72" s="508" t="s">
        <v>489</v>
      </c>
    </row>
    <row r="73" spans="1:27" s="496" customFormat="1" ht="47.25" x14ac:dyDescent="0.25">
      <c r="A73" s="493" t="s">
        <v>183</v>
      </c>
      <c r="B73" s="494" t="s">
        <v>730</v>
      </c>
      <c r="C73" s="518" t="s">
        <v>589</v>
      </c>
      <c r="D73" s="511" t="s">
        <v>489</v>
      </c>
      <c r="E73" s="511" t="s">
        <v>489</v>
      </c>
      <c r="F73" s="511" t="s">
        <v>489</v>
      </c>
      <c r="G73" s="511" t="s">
        <v>489</v>
      </c>
      <c r="H73" s="511" t="s">
        <v>489</v>
      </c>
      <c r="I73" s="534" t="s">
        <v>489</v>
      </c>
      <c r="J73" s="511" t="s">
        <v>489</v>
      </c>
      <c r="K73" s="511" t="s">
        <v>489</v>
      </c>
      <c r="L73" s="511" t="s">
        <v>489</v>
      </c>
      <c r="M73" s="511" t="s">
        <v>489</v>
      </c>
      <c r="N73" s="511" t="s">
        <v>489</v>
      </c>
      <c r="O73" s="511" t="s">
        <v>489</v>
      </c>
      <c r="P73" s="511" t="s">
        <v>489</v>
      </c>
      <c r="Q73" s="511" t="s">
        <v>489</v>
      </c>
      <c r="R73" s="511" t="s">
        <v>489</v>
      </c>
      <c r="S73" s="511" t="s">
        <v>489</v>
      </c>
      <c r="T73" s="511" t="s">
        <v>489</v>
      </c>
      <c r="U73" s="511" t="s">
        <v>489</v>
      </c>
      <c r="V73" s="511" t="s">
        <v>489</v>
      </c>
      <c r="W73" s="511" t="s">
        <v>489</v>
      </c>
      <c r="X73" s="511" t="s">
        <v>489</v>
      </c>
      <c r="Y73" s="511" t="s">
        <v>489</v>
      </c>
      <c r="Z73" s="511" t="s">
        <v>489</v>
      </c>
      <c r="AA73" s="511" t="s">
        <v>489</v>
      </c>
    </row>
    <row r="74" spans="1:27" s="496" customFormat="1" ht="47.25" x14ac:dyDescent="0.25">
      <c r="A74" s="493" t="s">
        <v>181</v>
      </c>
      <c r="B74" s="497" t="s">
        <v>731</v>
      </c>
      <c r="C74" s="518" t="s">
        <v>589</v>
      </c>
      <c r="D74" s="511" t="s">
        <v>489</v>
      </c>
      <c r="E74" s="511" t="s">
        <v>489</v>
      </c>
      <c r="F74" s="511" t="s">
        <v>489</v>
      </c>
      <c r="G74" s="511" t="s">
        <v>489</v>
      </c>
      <c r="H74" s="511" t="s">
        <v>489</v>
      </c>
      <c r="I74" s="534" t="s">
        <v>489</v>
      </c>
      <c r="J74" s="511" t="s">
        <v>489</v>
      </c>
      <c r="K74" s="511" t="s">
        <v>489</v>
      </c>
      <c r="L74" s="511" t="s">
        <v>489</v>
      </c>
      <c r="M74" s="511" t="s">
        <v>489</v>
      </c>
      <c r="N74" s="511" t="s">
        <v>489</v>
      </c>
      <c r="O74" s="511" t="s">
        <v>489</v>
      </c>
      <c r="P74" s="511" t="s">
        <v>489</v>
      </c>
      <c r="Q74" s="511" t="s">
        <v>489</v>
      </c>
      <c r="R74" s="511" t="s">
        <v>489</v>
      </c>
      <c r="S74" s="511" t="s">
        <v>489</v>
      </c>
      <c r="T74" s="511" t="s">
        <v>489</v>
      </c>
      <c r="U74" s="511" t="s">
        <v>489</v>
      </c>
      <c r="V74" s="511" t="s">
        <v>489</v>
      </c>
      <c r="W74" s="511" t="s">
        <v>489</v>
      </c>
      <c r="X74" s="511" t="s">
        <v>489</v>
      </c>
      <c r="Y74" s="511" t="s">
        <v>489</v>
      </c>
      <c r="Z74" s="511" t="s">
        <v>489</v>
      </c>
      <c r="AA74" s="511" t="s">
        <v>489</v>
      </c>
    </row>
    <row r="75" spans="1:27" s="496" customFormat="1" ht="31.5" x14ac:dyDescent="0.25">
      <c r="A75" s="493" t="s">
        <v>732</v>
      </c>
      <c r="B75" s="497" t="s">
        <v>733</v>
      </c>
      <c r="C75" s="519" t="s">
        <v>589</v>
      </c>
      <c r="D75" s="511" t="s">
        <v>489</v>
      </c>
      <c r="E75" s="511" t="s">
        <v>489</v>
      </c>
      <c r="F75" s="511" t="s">
        <v>489</v>
      </c>
      <c r="G75" s="511" t="s">
        <v>489</v>
      </c>
      <c r="H75" s="511" t="s">
        <v>489</v>
      </c>
      <c r="I75" s="534" t="s">
        <v>489</v>
      </c>
      <c r="J75" s="511" t="s">
        <v>489</v>
      </c>
      <c r="K75" s="511" t="s">
        <v>489</v>
      </c>
      <c r="L75" s="511" t="s">
        <v>489</v>
      </c>
      <c r="M75" s="511" t="s">
        <v>489</v>
      </c>
      <c r="N75" s="511" t="s">
        <v>489</v>
      </c>
      <c r="O75" s="511" t="s">
        <v>489</v>
      </c>
      <c r="P75" s="511" t="s">
        <v>489</v>
      </c>
      <c r="Q75" s="511" t="s">
        <v>489</v>
      </c>
      <c r="R75" s="511" t="s">
        <v>489</v>
      </c>
      <c r="S75" s="511" t="s">
        <v>489</v>
      </c>
      <c r="T75" s="511" t="s">
        <v>489</v>
      </c>
      <c r="U75" s="511" t="s">
        <v>489</v>
      </c>
      <c r="V75" s="511" t="s">
        <v>489</v>
      </c>
      <c r="W75" s="511" t="s">
        <v>489</v>
      </c>
      <c r="X75" s="511" t="s">
        <v>489</v>
      </c>
      <c r="Y75" s="511" t="s">
        <v>489</v>
      </c>
      <c r="Z75" s="511" t="s">
        <v>489</v>
      </c>
      <c r="AA75" s="511" t="s">
        <v>489</v>
      </c>
    </row>
    <row r="81" spans="1:1" x14ac:dyDescent="0.25">
      <c r="A81" s="520" t="s">
        <v>738</v>
      </c>
    </row>
  </sheetData>
  <mergeCells count="35">
    <mergeCell ref="A14:AA14"/>
    <mergeCell ref="X1:AA1"/>
    <mergeCell ref="X2:AA2"/>
    <mergeCell ref="A4:AA4"/>
    <mergeCell ref="A5:AA5"/>
    <mergeCell ref="D7:G7"/>
    <mergeCell ref="H7:R7"/>
    <mergeCell ref="I8:O8"/>
    <mergeCell ref="A10:AA10"/>
    <mergeCell ref="A12:G12"/>
    <mergeCell ref="H12:Z12"/>
    <mergeCell ref="H13:Z13"/>
    <mergeCell ref="A15:A18"/>
    <mergeCell ref="B15:B18"/>
    <mergeCell ref="C15:C18"/>
    <mergeCell ref="D15:AA15"/>
    <mergeCell ref="D16:G16"/>
    <mergeCell ref="H16:I16"/>
    <mergeCell ref="J16:K16"/>
    <mergeCell ref="L16:O16"/>
    <mergeCell ref="P16:S16"/>
    <mergeCell ref="T16:W16"/>
    <mergeCell ref="V17:W17"/>
    <mergeCell ref="X17:Y17"/>
    <mergeCell ref="Z17:AA17"/>
    <mergeCell ref="X16:AA16"/>
    <mergeCell ref="D17:E17"/>
    <mergeCell ref="F17:G17"/>
    <mergeCell ref="R17:S17"/>
    <mergeCell ref="T17:U17"/>
    <mergeCell ref="H17:I17"/>
    <mergeCell ref="J17:K17"/>
    <mergeCell ref="L17:M17"/>
    <mergeCell ref="N17:O17"/>
    <mergeCell ref="P17:Q17"/>
  </mergeCells>
  <pageMargins left="0.7" right="0.7" top="0.75" bottom="0.75" header="0.3" footer="0.3"/>
  <legacy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customWidth="1"/>
    <col min="6" max="6" width="18.7109375" style="67" customWidth="1"/>
    <col min="7" max="7" width="12.85546875" style="68" customWidth="1"/>
    <col min="8" max="8" width="6.5703125" style="68" customWidth="1"/>
    <col min="9" max="9" width="5.42578125" style="68" customWidth="1"/>
    <col min="10" max="10" width="8.140625" style="68" customWidth="1"/>
    <col min="11" max="11" width="5.28515625" style="68" customWidth="1"/>
    <col min="12" max="12" width="6.7109375" style="67" customWidth="1"/>
    <col min="13" max="13" width="5.28515625" style="67" customWidth="1"/>
    <col min="14" max="14" width="8.5703125" style="67" customWidth="1"/>
    <col min="15" max="19" width="6.140625" style="67" customWidth="1"/>
    <col min="20" max="20" width="13.140625" style="67" customWidth="1"/>
    <col min="21" max="21" width="24.85546875" style="67" customWidth="1"/>
    <col min="22" max="16384" width="9.140625" style="67"/>
  </cols>
  <sheetData>
    <row r="1" spans="1:21" ht="18.75" x14ac:dyDescent="0.25">
      <c r="A1" s="68"/>
      <c r="B1" s="68"/>
      <c r="C1" s="68"/>
      <c r="D1" s="68"/>
      <c r="E1" s="68"/>
      <c r="F1" s="68"/>
      <c r="L1" s="68"/>
      <c r="M1" s="68"/>
      <c r="U1" s="44" t="s">
        <v>71</v>
      </c>
    </row>
    <row r="2" spans="1:21" ht="18.75" x14ac:dyDescent="0.3">
      <c r="A2" s="68"/>
      <c r="B2" s="68"/>
      <c r="C2" s="68"/>
      <c r="D2" s="68"/>
      <c r="E2" s="68"/>
      <c r="F2" s="68"/>
      <c r="L2" s="68"/>
      <c r="M2" s="68"/>
      <c r="U2" s="15" t="s">
        <v>12</v>
      </c>
    </row>
    <row r="3" spans="1:21" ht="18.75" x14ac:dyDescent="0.3">
      <c r="A3" s="68"/>
      <c r="B3" s="68"/>
      <c r="C3" s="68"/>
      <c r="D3" s="68"/>
      <c r="E3" s="68"/>
      <c r="F3" s="68"/>
      <c r="L3" s="68"/>
      <c r="M3" s="68"/>
      <c r="U3" s="15" t="s">
        <v>70</v>
      </c>
    </row>
    <row r="4" spans="1:21" ht="18.75" customHeight="1" x14ac:dyDescent="0.25">
      <c r="A4" s="1117" t="s">
        <v>327</v>
      </c>
      <c r="B4" s="1117"/>
      <c r="C4" s="1117"/>
      <c r="D4" s="1117"/>
      <c r="E4" s="1117"/>
      <c r="F4" s="1117"/>
      <c r="G4" s="1117"/>
      <c r="H4" s="1117"/>
      <c r="I4" s="1117"/>
      <c r="J4" s="1117"/>
      <c r="K4" s="1117"/>
      <c r="L4" s="1117"/>
      <c r="M4" s="1117"/>
      <c r="N4" s="1117"/>
      <c r="O4" s="1117"/>
      <c r="P4" s="1117"/>
      <c r="Q4" s="1117"/>
      <c r="R4" s="1117"/>
      <c r="S4" s="1117"/>
      <c r="T4" s="1117"/>
      <c r="U4" s="1117"/>
    </row>
    <row r="5" spans="1:21" ht="18.75" x14ac:dyDescent="0.3">
      <c r="A5" s="68"/>
      <c r="B5" s="68"/>
      <c r="C5" s="68"/>
      <c r="D5" s="68"/>
      <c r="E5" s="68"/>
      <c r="F5" s="68"/>
      <c r="L5" s="68"/>
      <c r="M5" s="68"/>
      <c r="U5" s="15"/>
    </row>
    <row r="6" spans="1:21" ht="18.75" x14ac:dyDescent="0.25">
      <c r="A6" s="1121" t="s">
        <v>11</v>
      </c>
      <c r="B6" s="1121"/>
      <c r="C6" s="1121"/>
      <c r="D6" s="1121"/>
      <c r="E6" s="1121"/>
      <c r="F6" s="1121"/>
      <c r="G6" s="1121"/>
      <c r="H6" s="1121"/>
      <c r="I6" s="1121"/>
      <c r="J6" s="1121"/>
      <c r="K6" s="1121"/>
      <c r="L6" s="1121"/>
      <c r="M6" s="1121"/>
      <c r="N6" s="1121"/>
      <c r="O6" s="1121"/>
      <c r="P6" s="1121"/>
      <c r="Q6" s="1121"/>
      <c r="R6" s="1121"/>
      <c r="S6" s="1121"/>
      <c r="T6" s="1121"/>
      <c r="U6" s="1121"/>
    </row>
    <row r="7" spans="1:21" ht="18.75" x14ac:dyDescent="0.25">
      <c r="A7" s="13"/>
      <c r="B7" s="13"/>
      <c r="C7" s="13"/>
      <c r="D7" s="13"/>
      <c r="E7" s="13"/>
      <c r="F7" s="13"/>
      <c r="G7" s="13"/>
      <c r="H7" s="13"/>
      <c r="I7" s="13"/>
      <c r="J7" s="94"/>
      <c r="K7" s="94"/>
      <c r="L7" s="94"/>
      <c r="M7" s="94"/>
      <c r="N7" s="94"/>
      <c r="O7" s="94"/>
      <c r="P7" s="94"/>
      <c r="Q7" s="94"/>
      <c r="R7" s="94"/>
      <c r="S7" s="94"/>
      <c r="T7" s="94"/>
      <c r="U7" s="94"/>
    </row>
    <row r="8" spans="1:21" x14ac:dyDescent="0.25">
      <c r="A8" s="1214" t="s">
        <v>8</v>
      </c>
      <c r="B8" s="1214"/>
      <c r="C8" s="1214"/>
      <c r="D8" s="1214"/>
      <c r="E8" s="1214"/>
      <c r="F8" s="1214"/>
      <c r="G8" s="1214"/>
      <c r="H8" s="1214"/>
      <c r="I8" s="1214"/>
      <c r="J8" s="1214"/>
      <c r="K8" s="1214"/>
      <c r="L8" s="1214"/>
      <c r="M8" s="1214"/>
      <c r="N8" s="1214"/>
      <c r="O8" s="1214"/>
      <c r="P8" s="1214"/>
      <c r="Q8" s="1214"/>
      <c r="R8" s="1214"/>
      <c r="S8" s="1214"/>
      <c r="T8" s="1214"/>
      <c r="U8" s="1214"/>
    </row>
    <row r="9" spans="1:21" ht="18.75" customHeight="1" x14ac:dyDescent="0.25">
      <c r="A9" s="1118" t="s">
        <v>10</v>
      </c>
      <c r="B9" s="1118"/>
      <c r="C9" s="1118"/>
      <c r="D9" s="1118"/>
      <c r="E9" s="1118"/>
      <c r="F9" s="1118"/>
      <c r="G9" s="1118"/>
      <c r="H9" s="1118"/>
      <c r="I9" s="1118"/>
      <c r="J9" s="1118"/>
      <c r="K9" s="1118"/>
      <c r="L9" s="1118"/>
      <c r="M9" s="1118"/>
      <c r="N9" s="1118"/>
      <c r="O9" s="1118"/>
      <c r="P9" s="1118"/>
      <c r="Q9" s="1118"/>
      <c r="R9" s="1118"/>
      <c r="S9" s="1118"/>
      <c r="T9" s="1118"/>
      <c r="U9" s="1118"/>
    </row>
    <row r="10" spans="1:21" ht="18.75" x14ac:dyDescent="0.25">
      <c r="A10" s="13"/>
      <c r="B10" s="13"/>
      <c r="C10" s="13"/>
      <c r="D10" s="13"/>
      <c r="E10" s="13"/>
      <c r="F10" s="13"/>
      <c r="G10" s="13"/>
      <c r="H10" s="13"/>
      <c r="I10" s="13"/>
      <c r="J10" s="94"/>
      <c r="K10" s="94"/>
      <c r="L10" s="94"/>
      <c r="M10" s="94"/>
      <c r="N10" s="94"/>
      <c r="O10" s="94"/>
      <c r="P10" s="94"/>
      <c r="Q10" s="94"/>
      <c r="R10" s="94"/>
      <c r="S10" s="94"/>
      <c r="T10" s="94"/>
      <c r="U10" s="94"/>
    </row>
    <row r="11" spans="1:21" x14ac:dyDescent="0.25">
      <c r="A11" s="1214" t="s">
        <v>8</v>
      </c>
      <c r="B11" s="1214"/>
      <c r="C11" s="1214"/>
      <c r="D11" s="1214"/>
      <c r="E11" s="1214"/>
      <c r="F11" s="1214"/>
      <c r="G11" s="1214"/>
      <c r="H11" s="1214"/>
      <c r="I11" s="1214"/>
      <c r="J11" s="1214"/>
      <c r="K11" s="1214"/>
      <c r="L11" s="1214"/>
      <c r="M11" s="1214"/>
      <c r="N11" s="1214"/>
      <c r="O11" s="1214"/>
      <c r="P11" s="1214"/>
      <c r="Q11" s="1214"/>
      <c r="R11" s="1214"/>
      <c r="S11" s="1214"/>
      <c r="T11" s="1214"/>
      <c r="U11" s="1214"/>
    </row>
    <row r="12" spans="1:21" x14ac:dyDescent="0.25">
      <c r="A12" s="1118" t="s">
        <v>9</v>
      </c>
      <c r="B12" s="1118"/>
      <c r="C12" s="1118"/>
      <c r="D12" s="1118"/>
      <c r="E12" s="1118"/>
      <c r="F12" s="1118"/>
      <c r="G12" s="1118"/>
      <c r="H12" s="1118"/>
      <c r="I12" s="1118"/>
      <c r="J12" s="1118"/>
      <c r="K12" s="1118"/>
      <c r="L12" s="1118"/>
      <c r="M12" s="1118"/>
      <c r="N12" s="1118"/>
      <c r="O12" s="1118"/>
      <c r="P12" s="1118"/>
      <c r="Q12" s="1118"/>
      <c r="R12" s="1118"/>
      <c r="S12" s="1118"/>
      <c r="T12" s="1118"/>
      <c r="U12" s="1118"/>
    </row>
    <row r="13" spans="1:21" ht="16.5" customHeight="1" x14ac:dyDescent="0.3">
      <c r="A13" s="11"/>
      <c r="B13" s="11"/>
      <c r="C13" s="11"/>
      <c r="D13" s="11"/>
      <c r="E13" s="11"/>
      <c r="F13" s="11"/>
      <c r="G13" s="11"/>
      <c r="H13" s="11"/>
      <c r="I13" s="11"/>
      <c r="J13" s="93"/>
      <c r="K13" s="93"/>
      <c r="L13" s="93"/>
      <c r="M13" s="93"/>
      <c r="N13" s="93"/>
      <c r="O13" s="93"/>
      <c r="P13" s="93"/>
      <c r="Q13" s="93"/>
      <c r="R13" s="93"/>
      <c r="S13" s="93"/>
      <c r="T13" s="93"/>
      <c r="U13" s="93"/>
    </row>
    <row r="14" spans="1:21" x14ac:dyDescent="0.25">
      <c r="A14" s="1214" t="s">
        <v>8</v>
      </c>
      <c r="B14" s="1214"/>
      <c r="C14" s="1214"/>
      <c r="D14" s="1214"/>
      <c r="E14" s="1214"/>
      <c r="F14" s="1214"/>
      <c r="G14" s="1214"/>
      <c r="H14" s="1214"/>
      <c r="I14" s="1214"/>
      <c r="J14" s="1214"/>
      <c r="K14" s="1214"/>
      <c r="L14" s="1214"/>
      <c r="M14" s="1214"/>
      <c r="N14" s="1214"/>
      <c r="O14" s="1214"/>
      <c r="P14" s="1214"/>
      <c r="Q14" s="1214"/>
      <c r="R14" s="1214"/>
      <c r="S14" s="1214"/>
      <c r="T14" s="1214"/>
      <c r="U14" s="1214"/>
    </row>
    <row r="15" spans="1:21" ht="15.75" customHeight="1" x14ac:dyDescent="0.25">
      <c r="A15" s="1118" t="s">
        <v>7</v>
      </c>
      <c r="B15" s="1118"/>
      <c r="C15" s="1118"/>
      <c r="D15" s="1118"/>
      <c r="E15" s="1118"/>
      <c r="F15" s="1118"/>
      <c r="G15" s="1118"/>
      <c r="H15" s="1118"/>
      <c r="I15" s="1118"/>
      <c r="J15" s="1118"/>
      <c r="K15" s="1118"/>
      <c r="L15" s="1118"/>
      <c r="M15" s="1118"/>
      <c r="N15" s="1118"/>
      <c r="O15" s="1118"/>
      <c r="P15" s="1118"/>
      <c r="Q15" s="1118"/>
      <c r="R15" s="1118"/>
      <c r="S15" s="1118"/>
      <c r="T15" s="1118"/>
      <c r="U15" s="1118"/>
    </row>
    <row r="16" spans="1:21" x14ac:dyDescent="0.25">
      <c r="A16" s="1302"/>
      <c r="B16" s="1302"/>
      <c r="C16" s="1302"/>
      <c r="D16" s="1302"/>
      <c r="E16" s="1302"/>
      <c r="F16" s="1302"/>
      <c r="G16" s="1302"/>
      <c r="H16" s="1302"/>
      <c r="I16" s="1302"/>
      <c r="J16" s="1302"/>
      <c r="K16" s="1302"/>
      <c r="L16" s="1302"/>
      <c r="M16" s="1302"/>
      <c r="N16" s="1302"/>
      <c r="O16" s="1302"/>
      <c r="P16" s="1302"/>
      <c r="Q16" s="1302"/>
      <c r="R16" s="1302"/>
      <c r="S16" s="1302"/>
      <c r="T16" s="1302"/>
      <c r="U16" s="1302"/>
    </row>
    <row r="17" spans="1:24" x14ac:dyDescent="0.25">
      <c r="A17" s="68"/>
      <c r="L17" s="68"/>
      <c r="M17" s="68"/>
      <c r="N17" s="68"/>
      <c r="O17" s="68"/>
      <c r="P17" s="68"/>
      <c r="Q17" s="68"/>
      <c r="R17" s="68"/>
      <c r="S17" s="68"/>
      <c r="T17" s="68"/>
    </row>
    <row r="18" spans="1:24" x14ac:dyDescent="0.25">
      <c r="A18" s="1306" t="s">
        <v>458</v>
      </c>
      <c r="B18" s="1306"/>
      <c r="C18" s="1306"/>
      <c r="D18" s="1306"/>
      <c r="E18" s="1306"/>
      <c r="F18" s="1306"/>
      <c r="G18" s="1306"/>
      <c r="H18" s="1306"/>
      <c r="I18" s="1306"/>
      <c r="J18" s="1306"/>
      <c r="K18" s="1306"/>
      <c r="L18" s="1306"/>
      <c r="M18" s="1306"/>
      <c r="N18" s="1306"/>
      <c r="O18" s="1306"/>
      <c r="P18" s="1306"/>
      <c r="Q18" s="1306"/>
      <c r="R18" s="1306"/>
      <c r="S18" s="1306"/>
      <c r="T18" s="1306"/>
      <c r="U18" s="1306"/>
    </row>
    <row r="19" spans="1:24" x14ac:dyDescent="0.25">
      <c r="A19" s="68"/>
      <c r="B19" s="68"/>
      <c r="C19" s="68"/>
      <c r="D19" s="68"/>
      <c r="E19" s="68"/>
      <c r="F19" s="68"/>
      <c r="L19" s="68"/>
      <c r="M19" s="68"/>
      <c r="N19" s="68"/>
      <c r="O19" s="68"/>
      <c r="P19" s="68"/>
      <c r="Q19" s="68"/>
      <c r="R19" s="68"/>
      <c r="S19" s="68"/>
      <c r="T19" s="68"/>
    </row>
    <row r="20" spans="1:24" ht="33" customHeight="1" x14ac:dyDescent="0.25">
      <c r="A20" s="1303" t="s">
        <v>202</v>
      </c>
      <c r="B20" s="1303" t="s">
        <v>201</v>
      </c>
      <c r="C20" s="1285" t="s">
        <v>200</v>
      </c>
      <c r="D20" s="1285"/>
      <c r="E20" s="1305" t="s">
        <v>199</v>
      </c>
      <c r="F20" s="1305"/>
      <c r="G20" s="1303" t="s">
        <v>198</v>
      </c>
      <c r="H20" s="1296" t="s">
        <v>197</v>
      </c>
      <c r="I20" s="1297"/>
      <c r="J20" s="1297"/>
      <c r="K20" s="1297"/>
      <c r="L20" s="1296" t="s">
        <v>196</v>
      </c>
      <c r="M20" s="1297"/>
      <c r="N20" s="1297"/>
      <c r="O20" s="1297"/>
      <c r="P20" s="1296" t="s">
        <v>442</v>
      </c>
      <c r="Q20" s="1297"/>
      <c r="R20" s="1297"/>
      <c r="S20" s="1297"/>
      <c r="T20" s="1307" t="s">
        <v>195</v>
      </c>
      <c r="U20" s="1308"/>
      <c r="V20" s="92"/>
      <c r="W20" s="92"/>
      <c r="X20" s="92"/>
    </row>
    <row r="21" spans="1:24" ht="99.75" customHeight="1" x14ac:dyDescent="0.25">
      <c r="A21" s="1304"/>
      <c r="B21" s="1304"/>
      <c r="C21" s="1285"/>
      <c r="D21" s="1285"/>
      <c r="E21" s="1305"/>
      <c r="F21" s="1305"/>
      <c r="G21" s="1304"/>
      <c r="H21" s="1285" t="s">
        <v>3</v>
      </c>
      <c r="I21" s="1285"/>
      <c r="J21" s="1285" t="s">
        <v>194</v>
      </c>
      <c r="K21" s="1285"/>
      <c r="L21" s="1285" t="s">
        <v>3</v>
      </c>
      <c r="M21" s="1285"/>
      <c r="N21" s="1285" t="s">
        <v>194</v>
      </c>
      <c r="O21" s="1285"/>
      <c r="P21" s="1285" t="s">
        <v>3</v>
      </c>
      <c r="Q21" s="1285"/>
      <c r="R21" s="1285" t="s">
        <v>194</v>
      </c>
      <c r="S21" s="1285"/>
      <c r="T21" s="1309"/>
      <c r="U21" s="1310"/>
    </row>
    <row r="22" spans="1:24" ht="89.25" customHeight="1" x14ac:dyDescent="0.25">
      <c r="A22" s="1292"/>
      <c r="B22" s="1292"/>
      <c r="C22" s="89" t="s">
        <v>3</v>
      </c>
      <c r="D22" s="89" t="s">
        <v>190</v>
      </c>
      <c r="E22" s="91" t="s">
        <v>193</v>
      </c>
      <c r="F22" s="91" t="s">
        <v>192</v>
      </c>
      <c r="G22" s="1292"/>
      <c r="H22" s="90" t="s">
        <v>439</v>
      </c>
      <c r="I22" s="90" t="s">
        <v>440</v>
      </c>
      <c r="J22" s="90" t="s">
        <v>439</v>
      </c>
      <c r="K22" s="90" t="s">
        <v>440</v>
      </c>
      <c r="L22" s="90" t="s">
        <v>439</v>
      </c>
      <c r="M22" s="90" t="s">
        <v>440</v>
      </c>
      <c r="N22" s="90" t="s">
        <v>439</v>
      </c>
      <c r="O22" s="90" t="s">
        <v>440</v>
      </c>
      <c r="P22" s="90" t="s">
        <v>439</v>
      </c>
      <c r="Q22" s="90" t="s">
        <v>440</v>
      </c>
      <c r="R22" s="90" t="s">
        <v>439</v>
      </c>
      <c r="S22" s="90" t="s">
        <v>440</v>
      </c>
      <c r="T22" s="89" t="s">
        <v>191</v>
      </c>
      <c r="U22" s="89" t="s">
        <v>190</v>
      </c>
    </row>
    <row r="23" spans="1:24" ht="19.5" customHeight="1" x14ac:dyDescent="0.25">
      <c r="A23" s="81">
        <v>1</v>
      </c>
      <c r="B23" s="81">
        <v>2</v>
      </c>
      <c r="C23" s="81">
        <v>3</v>
      </c>
      <c r="D23" s="81">
        <v>4</v>
      </c>
      <c r="E23" s="81">
        <v>5</v>
      </c>
      <c r="F23" s="81">
        <v>6</v>
      </c>
      <c r="G23" s="206">
        <v>7</v>
      </c>
      <c r="H23" s="206">
        <v>8</v>
      </c>
      <c r="I23" s="206">
        <v>9</v>
      </c>
      <c r="J23" s="206">
        <v>10</v>
      </c>
      <c r="K23" s="206">
        <v>11</v>
      </c>
      <c r="L23" s="206">
        <v>12</v>
      </c>
      <c r="M23" s="206">
        <v>13</v>
      </c>
      <c r="N23" s="206">
        <v>14</v>
      </c>
      <c r="O23" s="206">
        <v>15</v>
      </c>
      <c r="P23" s="206">
        <v>16</v>
      </c>
      <c r="Q23" s="206">
        <v>17</v>
      </c>
      <c r="R23" s="206">
        <v>18</v>
      </c>
      <c r="S23" s="206">
        <v>19</v>
      </c>
      <c r="T23" s="206">
        <v>20</v>
      </c>
      <c r="U23" s="206">
        <v>21</v>
      </c>
    </row>
    <row r="24" spans="1:24" ht="47.25" customHeight="1" x14ac:dyDescent="0.25">
      <c r="A24" s="86">
        <v>1</v>
      </c>
      <c r="B24" s="85" t="s">
        <v>189</v>
      </c>
      <c r="C24" s="85"/>
      <c r="D24" s="81"/>
      <c r="E24" s="79"/>
      <c r="F24" s="79"/>
      <c r="G24" s="88"/>
      <c r="H24" s="88"/>
      <c r="I24" s="88"/>
      <c r="J24" s="88"/>
      <c r="K24" s="88"/>
      <c r="L24" s="88"/>
      <c r="M24" s="88"/>
      <c r="N24" s="88"/>
      <c r="O24" s="88"/>
      <c r="P24" s="88"/>
      <c r="Q24" s="88"/>
      <c r="R24" s="88"/>
      <c r="S24" s="88"/>
      <c r="T24" s="88"/>
      <c r="U24" s="79"/>
    </row>
    <row r="25" spans="1:24" ht="24" customHeight="1" x14ac:dyDescent="0.25">
      <c r="A25" s="83" t="s">
        <v>188</v>
      </c>
      <c r="B25" s="56" t="s">
        <v>187</v>
      </c>
      <c r="C25" s="85"/>
      <c r="D25" s="81"/>
      <c r="E25" s="79"/>
      <c r="F25" s="79"/>
      <c r="G25" s="88"/>
      <c r="H25" s="88"/>
      <c r="I25" s="88"/>
      <c r="J25" s="88"/>
      <c r="K25" s="88"/>
      <c r="L25" s="88"/>
      <c r="M25" s="88"/>
      <c r="N25" s="88"/>
      <c r="O25" s="88"/>
      <c r="P25" s="88"/>
      <c r="Q25" s="88"/>
      <c r="R25" s="88"/>
      <c r="S25" s="88"/>
      <c r="T25" s="88"/>
      <c r="U25" s="79"/>
    </row>
    <row r="26" spans="1:24" x14ac:dyDescent="0.25">
      <c r="A26" s="83" t="s">
        <v>186</v>
      </c>
      <c r="B26" s="56" t="s">
        <v>185</v>
      </c>
      <c r="C26" s="56"/>
      <c r="D26" s="80"/>
      <c r="E26" s="80"/>
      <c r="F26" s="80"/>
      <c r="G26" s="81"/>
      <c r="H26" s="81"/>
      <c r="I26" s="81"/>
      <c r="J26" s="81"/>
      <c r="K26" s="81"/>
      <c r="L26" s="81"/>
      <c r="M26" s="81"/>
      <c r="N26" s="81"/>
      <c r="O26" s="80"/>
      <c r="P26" s="80"/>
      <c r="Q26" s="80"/>
      <c r="R26" s="80"/>
      <c r="S26" s="80"/>
      <c r="T26" s="80"/>
      <c r="U26" s="79"/>
    </row>
    <row r="27" spans="1:24" ht="31.5" x14ac:dyDescent="0.25">
      <c r="A27" s="83" t="s">
        <v>184</v>
      </c>
      <c r="B27" s="56" t="s">
        <v>395</v>
      </c>
      <c r="C27" s="56"/>
      <c r="D27" s="80"/>
      <c r="E27" s="80"/>
      <c r="F27" s="80"/>
      <c r="G27" s="56"/>
      <c r="H27" s="56"/>
      <c r="I27" s="56"/>
      <c r="J27" s="56"/>
      <c r="K27" s="56"/>
      <c r="L27" s="56"/>
      <c r="M27" s="56"/>
      <c r="N27" s="56"/>
      <c r="O27" s="80"/>
      <c r="P27" s="80"/>
      <c r="Q27" s="80"/>
      <c r="R27" s="80"/>
      <c r="S27" s="80"/>
      <c r="T27" s="80"/>
      <c r="U27" s="79"/>
    </row>
    <row r="28" spans="1:24" x14ac:dyDescent="0.25">
      <c r="A28" s="83" t="s">
        <v>183</v>
      </c>
      <c r="B28" s="56" t="s">
        <v>182</v>
      </c>
      <c r="C28" s="56"/>
      <c r="D28" s="80"/>
      <c r="E28" s="80"/>
      <c r="F28" s="80"/>
      <c r="G28" s="56"/>
      <c r="H28" s="56"/>
      <c r="I28" s="56"/>
      <c r="J28" s="56"/>
      <c r="K28" s="56"/>
      <c r="L28" s="56"/>
      <c r="M28" s="56"/>
      <c r="N28" s="56"/>
      <c r="O28" s="80"/>
      <c r="P28" s="80"/>
      <c r="Q28" s="80"/>
      <c r="R28" s="80"/>
      <c r="S28" s="80"/>
      <c r="T28" s="80"/>
      <c r="U28" s="79"/>
    </row>
    <row r="29" spans="1:24" x14ac:dyDescent="0.25">
      <c r="A29" s="83" t="s">
        <v>181</v>
      </c>
      <c r="B29" s="87" t="s">
        <v>180</v>
      </c>
      <c r="C29" s="56"/>
      <c r="D29" s="80"/>
      <c r="E29" s="80"/>
      <c r="F29" s="80"/>
      <c r="G29" s="56"/>
      <c r="H29" s="56"/>
      <c r="I29" s="56"/>
      <c r="J29" s="56"/>
      <c r="K29" s="56"/>
      <c r="L29" s="56"/>
      <c r="M29" s="56"/>
      <c r="N29" s="56"/>
      <c r="O29" s="80"/>
      <c r="P29" s="80"/>
      <c r="Q29" s="80"/>
      <c r="R29" s="80"/>
      <c r="S29" s="80"/>
      <c r="T29" s="80"/>
      <c r="U29" s="79"/>
    </row>
    <row r="30" spans="1:24" ht="47.25" x14ac:dyDescent="0.25">
      <c r="A30" s="86" t="s">
        <v>65</v>
      </c>
      <c r="B30" s="85" t="s">
        <v>179</v>
      </c>
      <c r="C30" s="85"/>
      <c r="D30" s="81"/>
      <c r="E30" s="81"/>
      <c r="F30" s="81"/>
      <c r="G30" s="56"/>
      <c r="H30" s="56"/>
      <c r="I30" s="56"/>
      <c r="J30" s="56"/>
      <c r="K30" s="56"/>
      <c r="L30" s="56"/>
      <c r="M30" s="56"/>
      <c r="N30" s="56"/>
      <c r="O30" s="80"/>
      <c r="P30" s="80"/>
      <c r="Q30" s="80"/>
      <c r="R30" s="80"/>
      <c r="S30" s="80"/>
      <c r="T30" s="80"/>
      <c r="U30" s="79"/>
    </row>
    <row r="31" spans="1:24" x14ac:dyDescent="0.25">
      <c r="A31" s="86" t="s">
        <v>178</v>
      </c>
      <c r="B31" s="56" t="s">
        <v>177</v>
      </c>
      <c r="C31" s="85"/>
      <c r="D31" s="81"/>
      <c r="E31" s="81"/>
      <c r="F31" s="81"/>
      <c r="G31" s="56"/>
      <c r="H31" s="56"/>
      <c r="I31" s="56"/>
      <c r="J31" s="56"/>
      <c r="K31" s="56"/>
      <c r="L31" s="56"/>
      <c r="M31" s="56"/>
      <c r="N31" s="56"/>
      <c r="O31" s="80"/>
      <c r="P31" s="80"/>
      <c r="Q31" s="80"/>
      <c r="R31" s="80"/>
      <c r="S31" s="80"/>
      <c r="T31" s="80"/>
      <c r="U31" s="79"/>
    </row>
    <row r="32" spans="1:24" ht="31.5" x14ac:dyDescent="0.25">
      <c r="A32" s="86" t="s">
        <v>176</v>
      </c>
      <c r="B32" s="56" t="s">
        <v>175</v>
      </c>
      <c r="C32" s="85"/>
      <c r="D32" s="81"/>
      <c r="E32" s="81"/>
      <c r="F32" s="81"/>
      <c r="G32" s="56"/>
      <c r="H32" s="56"/>
      <c r="I32" s="56"/>
      <c r="J32" s="56"/>
      <c r="K32" s="56"/>
      <c r="L32" s="56"/>
      <c r="M32" s="56"/>
      <c r="N32" s="56"/>
      <c r="O32" s="80"/>
      <c r="P32" s="80"/>
      <c r="Q32" s="80"/>
      <c r="R32" s="80"/>
      <c r="S32" s="80"/>
      <c r="T32" s="80"/>
      <c r="U32" s="79"/>
    </row>
    <row r="33" spans="1:21" x14ac:dyDescent="0.25">
      <c r="A33" s="86" t="s">
        <v>174</v>
      </c>
      <c r="B33" s="56" t="s">
        <v>173</v>
      </c>
      <c r="C33" s="85"/>
      <c r="D33" s="81"/>
      <c r="E33" s="81"/>
      <c r="F33" s="81"/>
      <c r="G33" s="56"/>
      <c r="H33" s="56"/>
      <c r="I33" s="56"/>
      <c r="J33" s="56"/>
      <c r="K33" s="56"/>
      <c r="L33" s="56"/>
      <c r="M33" s="56"/>
      <c r="N33" s="56"/>
      <c r="O33" s="80"/>
      <c r="P33" s="80"/>
      <c r="Q33" s="80"/>
      <c r="R33" s="80"/>
      <c r="S33" s="80"/>
      <c r="T33" s="80"/>
      <c r="U33" s="79"/>
    </row>
    <row r="34" spans="1:21" x14ac:dyDescent="0.25">
      <c r="A34" s="86" t="s">
        <v>172</v>
      </c>
      <c r="B34" s="56" t="s">
        <v>171</v>
      </c>
      <c r="C34" s="85"/>
      <c r="D34" s="81"/>
      <c r="E34" s="81"/>
      <c r="F34" s="81"/>
      <c r="G34" s="56"/>
      <c r="H34" s="56"/>
      <c r="I34" s="56"/>
      <c r="J34" s="56"/>
      <c r="K34" s="56"/>
      <c r="L34" s="56"/>
      <c r="M34" s="56"/>
      <c r="N34" s="56"/>
      <c r="O34" s="80"/>
      <c r="P34" s="80"/>
      <c r="Q34" s="80"/>
      <c r="R34" s="80"/>
      <c r="S34" s="80"/>
      <c r="T34" s="80"/>
      <c r="U34" s="79"/>
    </row>
    <row r="35" spans="1:21" ht="31.5" x14ac:dyDescent="0.25">
      <c r="A35" s="86" t="s">
        <v>64</v>
      </c>
      <c r="B35" s="85" t="s">
        <v>170</v>
      </c>
      <c r="C35" s="85"/>
      <c r="D35" s="81"/>
      <c r="E35" s="56"/>
      <c r="F35" s="56"/>
      <c r="G35" s="56"/>
      <c r="H35" s="56"/>
      <c r="I35" s="56"/>
      <c r="J35" s="56"/>
      <c r="K35" s="56"/>
      <c r="L35" s="56"/>
      <c r="M35" s="56"/>
      <c r="N35" s="56"/>
      <c r="O35" s="80"/>
      <c r="P35" s="80"/>
      <c r="Q35" s="80"/>
      <c r="R35" s="80"/>
      <c r="S35" s="80"/>
      <c r="T35" s="80"/>
      <c r="U35" s="79"/>
    </row>
    <row r="36" spans="1:21" ht="31.5" x14ac:dyDescent="0.25">
      <c r="A36" s="83" t="s">
        <v>169</v>
      </c>
      <c r="B36" s="82" t="s">
        <v>168</v>
      </c>
      <c r="C36" s="82"/>
      <c r="D36" s="81"/>
      <c r="E36" s="56"/>
      <c r="F36" s="56"/>
      <c r="G36" s="56"/>
      <c r="H36" s="56"/>
      <c r="I36" s="56"/>
      <c r="J36" s="56"/>
      <c r="K36" s="56"/>
      <c r="L36" s="56"/>
      <c r="M36" s="56"/>
      <c r="N36" s="56"/>
      <c r="O36" s="80"/>
      <c r="P36" s="80"/>
      <c r="Q36" s="80"/>
      <c r="R36" s="80"/>
      <c r="S36" s="80"/>
      <c r="T36" s="80"/>
      <c r="U36" s="79"/>
    </row>
    <row r="37" spans="1:21" x14ac:dyDescent="0.25">
      <c r="A37" s="83" t="s">
        <v>167</v>
      </c>
      <c r="B37" s="82" t="s">
        <v>157</v>
      </c>
      <c r="C37" s="82"/>
      <c r="D37" s="81"/>
      <c r="E37" s="56"/>
      <c r="F37" s="56"/>
      <c r="G37" s="56"/>
      <c r="H37" s="56"/>
      <c r="I37" s="56"/>
      <c r="J37" s="56"/>
      <c r="K37" s="56"/>
      <c r="L37" s="56"/>
      <c r="M37" s="56"/>
      <c r="N37" s="56"/>
      <c r="O37" s="80"/>
      <c r="P37" s="80"/>
      <c r="Q37" s="80"/>
      <c r="R37" s="80"/>
      <c r="S37" s="80"/>
      <c r="T37" s="80"/>
      <c r="U37" s="79"/>
    </row>
    <row r="38" spans="1:21" x14ac:dyDescent="0.25">
      <c r="A38" s="83" t="s">
        <v>166</v>
      </c>
      <c r="B38" s="82" t="s">
        <v>155</v>
      </c>
      <c r="C38" s="82"/>
      <c r="D38" s="81"/>
      <c r="E38" s="56"/>
      <c r="F38" s="56"/>
      <c r="G38" s="56"/>
      <c r="H38" s="56"/>
      <c r="I38" s="56"/>
      <c r="J38" s="56"/>
      <c r="K38" s="56"/>
      <c r="L38" s="56"/>
      <c r="M38" s="56"/>
      <c r="N38" s="56"/>
      <c r="O38" s="80"/>
      <c r="P38" s="80"/>
      <c r="Q38" s="80"/>
      <c r="R38" s="80"/>
      <c r="S38" s="80"/>
      <c r="T38" s="80"/>
      <c r="U38" s="79"/>
    </row>
    <row r="39" spans="1:21" ht="31.5" x14ac:dyDescent="0.25">
      <c r="A39" s="83" t="s">
        <v>165</v>
      </c>
      <c r="B39" s="56" t="s">
        <v>153</v>
      </c>
      <c r="C39" s="56"/>
      <c r="D39" s="81"/>
      <c r="E39" s="56"/>
      <c r="F39" s="56"/>
      <c r="G39" s="56"/>
      <c r="H39" s="56"/>
      <c r="I39" s="56"/>
      <c r="J39" s="56"/>
      <c r="K39" s="56"/>
      <c r="L39" s="56"/>
      <c r="M39" s="56"/>
      <c r="N39" s="56"/>
      <c r="O39" s="80"/>
      <c r="P39" s="80"/>
      <c r="Q39" s="80"/>
      <c r="R39" s="80"/>
      <c r="S39" s="80"/>
      <c r="T39" s="80"/>
      <c r="U39" s="79"/>
    </row>
    <row r="40" spans="1:21" ht="31.5" x14ac:dyDescent="0.25">
      <c r="A40" s="83" t="s">
        <v>164</v>
      </c>
      <c r="B40" s="56" t="s">
        <v>151</v>
      </c>
      <c r="C40" s="56"/>
      <c r="D40" s="81"/>
      <c r="E40" s="56"/>
      <c r="F40" s="56"/>
      <c r="G40" s="56"/>
      <c r="H40" s="56"/>
      <c r="I40" s="56"/>
      <c r="J40" s="56"/>
      <c r="K40" s="56"/>
      <c r="L40" s="56"/>
      <c r="M40" s="56"/>
      <c r="N40" s="56"/>
      <c r="O40" s="80"/>
      <c r="P40" s="80"/>
      <c r="Q40" s="80"/>
      <c r="R40" s="80"/>
      <c r="S40" s="80"/>
      <c r="T40" s="80"/>
      <c r="U40" s="79"/>
    </row>
    <row r="41" spans="1:21" x14ac:dyDescent="0.25">
      <c r="A41" s="83" t="s">
        <v>163</v>
      </c>
      <c r="B41" s="56" t="s">
        <v>149</v>
      </c>
      <c r="C41" s="56"/>
      <c r="D41" s="81"/>
      <c r="E41" s="56"/>
      <c r="F41" s="56"/>
      <c r="G41" s="56"/>
      <c r="H41" s="56"/>
      <c r="I41" s="56"/>
      <c r="J41" s="56"/>
      <c r="K41" s="56"/>
      <c r="L41" s="56"/>
      <c r="M41" s="56"/>
      <c r="N41" s="56"/>
      <c r="O41" s="80"/>
      <c r="P41" s="80"/>
      <c r="Q41" s="80"/>
      <c r="R41" s="80"/>
      <c r="S41" s="80"/>
      <c r="T41" s="80"/>
      <c r="U41" s="79"/>
    </row>
    <row r="42" spans="1:21" ht="18.75" x14ac:dyDescent="0.25">
      <c r="A42" s="83" t="s">
        <v>162</v>
      </c>
      <c r="B42" s="82" t="s">
        <v>147</v>
      </c>
      <c r="C42" s="82"/>
      <c r="D42" s="81"/>
      <c r="E42" s="56"/>
      <c r="F42" s="56"/>
      <c r="G42" s="56"/>
      <c r="H42" s="56"/>
      <c r="I42" s="56"/>
      <c r="J42" s="56"/>
      <c r="K42" s="56"/>
      <c r="L42" s="56"/>
      <c r="M42" s="56"/>
      <c r="N42" s="56"/>
      <c r="O42" s="80"/>
      <c r="P42" s="80"/>
      <c r="Q42" s="80"/>
      <c r="R42" s="80"/>
      <c r="S42" s="80"/>
      <c r="T42" s="80"/>
      <c r="U42" s="79"/>
    </row>
    <row r="43" spans="1:21" x14ac:dyDescent="0.25">
      <c r="A43" s="86" t="s">
        <v>63</v>
      </c>
      <c r="B43" s="85" t="s">
        <v>161</v>
      </c>
      <c r="C43" s="85"/>
      <c r="D43" s="81"/>
      <c r="E43" s="56"/>
      <c r="F43" s="56"/>
      <c r="G43" s="56"/>
      <c r="H43" s="56"/>
      <c r="I43" s="56"/>
      <c r="J43" s="56"/>
      <c r="K43" s="56"/>
      <c r="L43" s="56"/>
      <c r="M43" s="56"/>
      <c r="N43" s="56"/>
      <c r="O43" s="80"/>
      <c r="P43" s="80"/>
      <c r="Q43" s="80"/>
      <c r="R43" s="80"/>
      <c r="S43" s="80"/>
      <c r="T43" s="80"/>
      <c r="U43" s="79"/>
    </row>
    <row r="44" spans="1:21" x14ac:dyDescent="0.25">
      <c r="A44" s="83" t="s">
        <v>160</v>
      </c>
      <c r="B44" s="56" t="s">
        <v>159</v>
      </c>
      <c r="C44" s="56"/>
      <c r="D44" s="81"/>
      <c r="E44" s="56"/>
      <c r="F44" s="56"/>
      <c r="G44" s="56"/>
      <c r="H44" s="56"/>
      <c r="I44" s="56"/>
      <c r="J44" s="56"/>
      <c r="K44" s="56"/>
      <c r="L44" s="56"/>
      <c r="M44" s="56"/>
      <c r="N44" s="56"/>
      <c r="O44" s="80"/>
      <c r="P44" s="80"/>
      <c r="Q44" s="80"/>
      <c r="R44" s="80"/>
      <c r="S44" s="80"/>
      <c r="T44" s="80"/>
      <c r="U44" s="79"/>
    </row>
    <row r="45" spans="1:21" x14ac:dyDescent="0.25">
      <c r="A45" s="83" t="s">
        <v>158</v>
      </c>
      <c r="B45" s="56" t="s">
        <v>157</v>
      </c>
      <c r="C45" s="56"/>
      <c r="D45" s="81"/>
      <c r="E45" s="56"/>
      <c r="F45" s="56"/>
      <c r="G45" s="56"/>
      <c r="H45" s="56"/>
      <c r="I45" s="56"/>
      <c r="J45" s="56"/>
      <c r="K45" s="56"/>
      <c r="L45" s="56"/>
      <c r="M45" s="56"/>
      <c r="N45" s="56"/>
      <c r="O45" s="80"/>
      <c r="P45" s="80"/>
      <c r="Q45" s="80"/>
      <c r="R45" s="80"/>
      <c r="S45" s="80"/>
      <c r="T45" s="80"/>
      <c r="U45" s="79"/>
    </row>
    <row r="46" spans="1:21" x14ac:dyDescent="0.25">
      <c r="A46" s="83" t="s">
        <v>156</v>
      </c>
      <c r="B46" s="56" t="s">
        <v>155</v>
      </c>
      <c r="C46" s="56"/>
      <c r="D46" s="81"/>
      <c r="E46" s="56"/>
      <c r="F46" s="56"/>
      <c r="G46" s="56"/>
      <c r="H46" s="56"/>
      <c r="I46" s="56"/>
      <c r="J46" s="56"/>
      <c r="K46" s="56"/>
      <c r="L46" s="56"/>
      <c r="M46" s="56"/>
      <c r="N46" s="56"/>
      <c r="O46" s="80"/>
      <c r="P46" s="80"/>
      <c r="Q46" s="80"/>
      <c r="R46" s="80"/>
      <c r="S46" s="80"/>
      <c r="T46" s="80"/>
      <c r="U46" s="79"/>
    </row>
    <row r="47" spans="1:21" ht="31.5" x14ac:dyDescent="0.25">
      <c r="A47" s="83" t="s">
        <v>154</v>
      </c>
      <c r="B47" s="56" t="s">
        <v>153</v>
      </c>
      <c r="C47" s="56"/>
      <c r="D47" s="81"/>
      <c r="E47" s="56"/>
      <c r="F47" s="56"/>
      <c r="G47" s="56"/>
      <c r="H47" s="56"/>
      <c r="I47" s="56"/>
      <c r="J47" s="56"/>
      <c r="K47" s="56"/>
      <c r="L47" s="56"/>
      <c r="M47" s="56"/>
      <c r="N47" s="56"/>
      <c r="O47" s="80"/>
      <c r="P47" s="80"/>
      <c r="Q47" s="80"/>
      <c r="R47" s="80"/>
      <c r="S47" s="80"/>
      <c r="T47" s="80"/>
      <c r="U47" s="79"/>
    </row>
    <row r="48" spans="1:21" ht="31.5" x14ac:dyDescent="0.25">
      <c r="A48" s="83" t="s">
        <v>152</v>
      </c>
      <c r="B48" s="56" t="s">
        <v>151</v>
      </c>
      <c r="C48" s="56"/>
      <c r="D48" s="81"/>
      <c r="E48" s="56"/>
      <c r="F48" s="56"/>
      <c r="G48" s="56"/>
      <c r="H48" s="56"/>
      <c r="I48" s="56"/>
      <c r="J48" s="56"/>
      <c r="K48" s="56"/>
      <c r="L48" s="56"/>
      <c r="M48" s="56"/>
      <c r="N48" s="56"/>
      <c r="O48" s="80"/>
      <c r="P48" s="80"/>
      <c r="Q48" s="80"/>
      <c r="R48" s="80"/>
      <c r="S48" s="80"/>
      <c r="T48" s="80"/>
      <c r="U48" s="79"/>
    </row>
    <row r="49" spans="1:21" x14ac:dyDescent="0.25">
      <c r="A49" s="83" t="s">
        <v>150</v>
      </c>
      <c r="B49" s="56" t="s">
        <v>149</v>
      </c>
      <c r="C49" s="56"/>
      <c r="D49" s="81"/>
      <c r="E49" s="56"/>
      <c r="F49" s="56"/>
      <c r="G49" s="56"/>
      <c r="H49" s="56"/>
      <c r="I49" s="56"/>
      <c r="J49" s="56"/>
      <c r="K49" s="56"/>
      <c r="L49" s="56"/>
      <c r="M49" s="56"/>
      <c r="N49" s="56"/>
      <c r="O49" s="80"/>
      <c r="P49" s="80"/>
      <c r="Q49" s="80"/>
      <c r="R49" s="80"/>
      <c r="S49" s="80"/>
      <c r="T49" s="80"/>
      <c r="U49" s="79"/>
    </row>
    <row r="50" spans="1:21" ht="18.75" x14ac:dyDescent="0.25">
      <c r="A50" s="83" t="s">
        <v>148</v>
      </c>
      <c r="B50" s="82" t="s">
        <v>147</v>
      </c>
      <c r="C50" s="82"/>
      <c r="D50" s="81"/>
      <c r="E50" s="56"/>
      <c r="F50" s="56"/>
      <c r="G50" s="56"/>
      <c r="H50" s="56"/>
      <c r="I50" s="56"/>
      <c r="J50" s="56"/>
      <c r="K50" s="56"/>
      <c r="L50" s="56"/>
      <c r="M50" s="56"/>
      <c r="N50" s="56"/>
      <c r="O50" s="80"/>
      <c r="P50" s="80"/>
      <c r="Q50" s="80"/>
      <c r="R50" s="80"/>
      <c r="S50" s="80"/>
      <c r="T50" s="80"/>
      <c r="U50" s="79"/>
    </row>
    <row r="51" spans="1:21" ht="35.25" customHeight="1" x14ac:dyDescent="0.25">
      <c r="A51" s="86" t="s">
        <v>61</v>
      </c>
      <c r="B51" s="85" t="s">
        <v>146</v>
      </c>
      <c r="C51" s="85"/>
      <c r="D51" s="81"/>
      <c r="E51" s="81"/>
      <c r="F51" s="81"/>
      <c r="G51" s="56"/>
      <c r="H51" s="56"/>
      <c r="I51" s="56"/>
      <c r="J51" s="56"/>
      <c r="K51" s="56"/>
      <c r="L51" s="56"/>
      <c r="M51" s="56"/>
      <c r="N51" s="56"/>
      <c r="O51" s="80"/>
      <c r="P51" s="80"/>
      <c r="Q51" s="80"/>
      <c r="R51" s="80"/>
      <c r="S51" s="80"/>
      <c r="T51" s="80"/>
      <c r="U51" s="79"/>
    </row>
    <row r="52" spans="1:21" x14ac:dyDescent="0.25">
      <c r="A52" s="83" t="s">
        <v>145</v>
      </c>
      <c r="B52" s="56" t="s">
        <v>144</v>
      </c>
      <c r="C52" s="85"/>
      <c r="D52" s="81"/>
      <c r="E52" s="81"/>
      <c r="F52" s="81"/>
      <c r="G52" s="56"/>
      <c r="H52" s="56"/>
      <c r="I52" s="56"/>
      <c r="J52" s="56"/>
      <c r="K52" s="56"/>
      <c r="L52" s="56"/>
      <c r="M52" s="56"/>
      <c r="N52" s="56"/>
      <c r="O52" s="80"/>
      <c r="P52" s="80"/>
      <c r="Q52" s="80"/>
      <c r="R52" s="80"/>
      <c r="S52" s="80"/>
      <c r="T52" s="80"/>
      <c r="U52" s="79"/>
    </row>
    <row r="53" spans="1:21" x14ac:dyDescent="0.25">
      <c r="A53" s="83" t="s">
        <v>143</v>
      </c>
      <c r="B53" s="56" t="s">
        <v>137</v>
      </c>
      <c r="C53" s="56"/>
      <c r="D53" s="81"/>
      <c r="E53" s="81"/>
      <c r="F53" s="81"/>
      <c r="G53" s="56"/>
      <c r="H53" s="56"/>
      <c r="I53" s="56"/>
      <c r="J53" s="56"/>
      <c r="K53" s="56"/>
      <c r="L53" s="56"/>
      <c r="M53" s="56"/>
      <c r="N53" s="56"/>
      <c r="O53" s="80"/>
      <c r="P53" s="80"/>
      <c r="Q53" s="80"/>
      <c r="R53" s="80"/>
      <c r="S53" s="80"/>
      <c r="T53" s="80"/>
      <c r="U53" s="79"/>
    </row>
    <row r="54" spans="1:21" x14ac:dyDescent="0.25">
      <c r="A54" s="83" t="s">
        <v>142</v>
      </c>
      <c r="B54" s="82" t="s">
        <v>136</v>
      </c>
      <c r="C54" s="82"/>
      <c r="D54" s="81"/>
      <c r="E54" s="81"/>
      <c r="F54" s="81"/>
      <c r="G54" s="56"/>
      <c r="H54" s="56"/>
      <c r="I54" s="56"/>
      <c r="J54" s="56"/>
      <c r="K54" s="56"/>
      <c r="L54" s="56"/>
      <c r="M54" s="56"/>
      <c r="N54" s="56"/>
      <c r="O54" s="80"/>
      <c r="P54" s="80"/>
      <c r="Q54" s="80"/>
      <c r="R54" s="80"/>
      <c r="S54" s="80"/>
      <c r="T54" s="80"/>
      <c r="U54" s="79"/>
    </row>
    <row r="55" spans="1:21" x14ac:dyDescent="0.25">
      <c r="A55" s="83" t="s">
        <v>141</v>
      </c>
      <c r="B55" s="82" t="s">
        <v>135</v>
      </c>
      <c r="C55" s="82"/>
      <c r="D55" s="81"/>
      <c r="E55" s="81"/>
      <c r="F55" s="81"/>
      <c r="G55" s="56"/>
      <c r="H55" s="56"/>
      <c r="I55" s="56"/>
      <c r="J55" s="56"/>
      <c r="K55" s="56"/>
      <c r="L55" s="56"/>
      <c r="M55" s="56"/>
      <c r="N55" s="56"/>
      <c r="O55" s="80"/>
      <c r="P55" s="80"/>
      <c r="Q55" s="80"/>
      <c r="R55" s="80"/>
      <c r="S55" s="80"/>
      <c r="T55" s="80"/>
      <c r="U55" s="79"/>
    </row>
    <row r="56" spans="1:21" x14ac:dyDescent="0.25">
      <c r="A56" s="83" t="s">
        <v>140</v>
      </c>
      <c r="B56" s="82" t="s">
        <v>134</v>
      </c>
      <c r="C56" s="82"/>
      <c r="D56" s="81"/>
      <c r="E56" s="81"/>
      <c r="F56" s="81"/>
      <c r="G56" s="56"/>
      <c r="H56" s="56"/>
      <c r="I56" s="56"/>
      <c r="J56" s="56"/>
      <c r="K56" s="56"/>
      <c r="L56" s="56"/>
      <c r="M56" s="56"/>
      <c r="N56" s="56"/>
      <c r="O56" s="80"/>
      <c r="P56" s="80"/>
      <c r="Q56" s="80"/>
      <c r="R56" s="80"/>
      <c r="S56" s="80"/>
      <c r="T56" s="80"/>
      <c r="U56" s="79"/>
    </row>
    <row r="57" spans="1:21" ht="18.75" x14ac:dyDescent="0.25">
      <c r="A57" s="83" t="s">
        <v>139</v>
      </c>
      <c r="B57" s="82" t="s">
        <v>133</v>
      </c>
      <c r="C57" s="82"/>
      <c r="D57" s="81"/>
      <c r="E57" s="81"/>
      <c r="F57" s="81"/>
      <c r="G57" s="56"/>
      <c r="H57" s="56"/>
      <c r="I57" s="56"/>
      <c r="J57" s="56"/>
      <c r="K57" s="56"/>
      <c r="L57" s="56"/>
      <c r="M57" s="56"/>
      <c r="N57" s="56"/>
      <c r="O57" s="80"/>
      <c r="P57" s="80"/>
      <c r="Q57" s="80"/>
      <c r="R57" s="80"/>
      <c r="S57" s="80"/>
      <c r="T57" s="80"/>
      <c r="U57" s="79"/>
    </row>
    <row r="58" spans="1:21" ht="36.75" customHeight="1" x14ac:dyDescent="0.25">
      <c r="A58" s="86" t="s">
        <v>60</v>
      </c>
      <c r="B58" s="111" t="s">
        <v>244</v>
      </c>
      <c r="C58" s="82"/>
      <c r="D58" s="81"/>
      <c r="E58" s="81"/>
      <c r="F58" s="81"/>
      <c r="G58" s="56"/>
      <c r="H58" s="56"/>
      <c r="I58" s="56"/>
      <c r="J58" s="56"/>
      <c r="K58" s="56"/>
      <c r="L58" s="56"/>
      <c r="M58" s="56"/>
      <c r="N58" s="56"/>
      <c r="O58" s="80"/>
      <c r="P58" s="80"/>
      <c r="Q58" s="80"/>
      <c r="R58" s="80"/>
      <c r="S58" s="80"/>
      <c r="T58" s="80"/>
      <c r="U58" s="79"/>
    </row>
    <row r="59" spans="1:21" x14ac:dyDescent="0.25">
      <c r="A59" s="86" t="s">
        <v>58</v>
      </c>
      <c r="B59" s="85" t="s">
        <v>138</v>
      </c>
      <c r="C59" s="81"/>
      <c r="D59" s="81"/>
      <c r="E59" s="56"/>
      <c r="F59" s="56"/>
      <c r="G59" s="56"/>
      <c r="H59" s="56"/>
      <c r="I59" s="56"/>
      <c r="J59" s="56"/>
      <c r="K59" s="56"/>
      <c r="L59" s="56"/>
      <c r="M59" s="56"/>
      <c r="N59" s="56"/>
      <c r="O59" s="80"/>
      <c r="P59" s="80"/>
      <c r="Q59" s="80"/>
      <c r="R59" s="80"/>
      <c r="S59" s="80"/>
      <c r="T59" s="80"/>
      <c r="U59" s="79"/>
    </row>
    <row r="60" spans="1:21" x14ac:dyDescent="0.25">
      <c r="A60" s="83" t="s">
        <v>238</v>
      </c>
      <c r="B60" s="84" t="s">
        <v>159</v>
      </c>
      <c r="C60" s="84"/>
      <c r="D60" s="81"/>
      <c r="E60" s="56"/>
      <c r="F60" s="56"/>
      <c r="G60" s="56"/>
      <c r="H60" s="56"/>
      <c r="I60" s="56"/>
      <c r="J60" s="56"/>
      <c r="K60" s="56"/>
      <c r="L60" s="56"/>
      <c r="M60" s="56"/>
      <c r="N60" s="56"/>
      <c r="O60" s="80"/>
      <c r="P60" s="80"/>
      <c r="Q60" s="80"/>
      <c r="R60" s="80"/>
      <c r="S60" s="80"/>
      <c r="T60" s="80"/>
      <c r="U60" s="79"/>
    </row>
    <row r="61" spans="1:21" x14ac:dyDescent="0.25">
      <c r="A61" s="83" t="s">
        <v>239</v>
      </c>
      <c r="B61" s="84" t="s">
        <v>157</v>
      </c>
      <c r="C61" s="84"/>
      <c r="D61" s="81"/>
      <c r="E61" s="56"/>
      <c r="F61" s="56"/>
      <c r="G61" s="56"/>
      <c r="H61" s="56"/>
      <c r="I61" s="56"/>
      <c r="J61" s="56"/>
      <c r="K61" s="56"/>
      <c r="L61" s="56"/>
      <c r="M61" s="56"/>
      <c r="N61" s="56"/>
      <c r="O61" s="80"/>
      <c r="P61" s="80"/>
      <c r="Q61" s="80"/>
      <c r="R61" s="80"/>
      <c r="S61" s="80"/>
      <c r="T61" s="80"/>
      <c r="U61" s="79"/>
    </row>
    <row r="62" spans="1:21" x14ac:dyDescent="0.25">
      <c r="A62" s="83" t="s">
        <v>240</v>
      </c>
      <c r="B62" s="84" t="s">
        <v>155</v>
      </c>
      <c r="C62" s="84"/>
      <c r="D62" s="81"/>
      <c r="E62" s="56"/>
      <c r="F62" s="56"/>
      <c r="G62" s="56"/>
      <c r="H62" s="56"/>
      <c r="I62" s="56"/>
      <c r="J62" s="56"/>
      <c r="K62" s="56"/>
      <c r="L62" s="56"/>
      <c r="M62" s="56"/>
      <c r="N62" s="56"/>
      <c r="O62" s="80"/>
      <c r="P62" s="80"/>
      <c r="Q62" s="80"/>
      <c r="R62" s="80"/>
      <c r="S62" s="80"/>
      <c r="T62" s="80"/>
      <c r="U62" s="79"/>
    </row>
    <row r="63" spans="1:21" x14ac:dyDescent="0.25">
      <c r="A63" s="83" t="s">
        <v>241</v>
      </c>
      <c r="B63" s="84" t="s">
        <v>243</v>
      </c>
      <c r="C63" s="84"/>
      <c r="D63" s="81"/>
      <c r="E63" s="56"/>
      <c r="F63" s="56"/>
      <c r="G63" s="56"/>
      <c r="H63" s="56"/>
      <c r="I63" s="56"/>
      <c r="J63" s="56"/>
      <c r="K63" s="56"/>
      <c r="L63" s="56"/>
      <c r="M63" s="56"/>
      <c r="N63" s="56"/>
      <c r="O63" s="80"/>
      <c r="P63" s="80"/>
      <c r="Q63" s="80"/>
      <c r="R63" s="80"/>
      <c r="S63" s="80"/>
      <c r="T63" s="80"/>
      <c r="U63" s="79"/>
    </row>
    <row r="64" spans="1:21" ht="18.75" x14ac:dyDescent="0.25">
      <c r="A64" s="83" t="s">
        <v>242</v>
      </c>
      <c r="B64" s="82" t="s">
        <v>133</v>
      </c>
      <c r="C64" s="82"/>
      <c r="D64" s="81"/>
      <c r="E64" s="56"/>
      <c r="F64" s="56"/>
      <c r="G64" s="56"/>
      <c r="H64" s="56"/>
      <c r="I64" s="56"/>
      <c r="J64" s="56"/>
      <c r="K64" s="56"/>
      <c r="L64" s="56"/>
      <c r="M64" s="56"/>
      <c r="N64" s="56"/>
      <c r="O64" s="80"/>
      <c r="P64" s="80"/>
      <c r="Q64" s="80"/>
      <c r="R64" s="80"/>
      <c r="S64" s="80"/>
      <c r="T64" s="80"/>
      <c r="U64" s="79"/>
    </row>
    <row r="65" spans="1:20" x14ac:dyDescent="0.25">
      <c r="A65" s="77"/>
      <c r="B65" s="78"/>
      <c r="C65" s="78"/>
      <c r="D65" s="78"/>
      <c r="E65" s="78"/>
      <c r="F65" s="78"/>
      <c r="G65" s="78"/>
      <c r="H65" s="78"/>
      <c r="I65" s="78"/>
      <c r="J65" s="78"/>
      <c r="K65" s="78"/>
      <c r="L65" s="77"/>
      <c r="M65" s="77"/>
      <c r="N65" s="68"/>
      <c r="O65" s="68"/>
      <c r="P65" s="68"/>
      <c r="Q65" s="68"/>
      <c r="R65" s="68"/>
      <c r="S65" s="68"/>
      <c r="T65" s="68"/>
    </row>
    <row r="66" spans="1:20" ht="54" customHeight="1" x14ac:dyDescent="0.25">
      <c r="A66" s="68"/>
      <c r="B66" s="1300"/>
      <c r="C66" s="1300"/>
      <c r="D66" s="1300"/>
      <c r="E66" s="1300"/>
      <c r="F66" s="1300"/>
      <c r="G66" s="1300"/>
      <c r="H66" s="1300"/>
      <c r="I66" s="1300"/>
      <c r="J66" s="72"/>
      <c r="K66" s="72"/>
      <c r="L66" s="76"/>
      <c r="M66" s="76"/>
      <c r="N66" s="76"/>
      <c r="O66" s="76"/>
      <c r="P66" s="76"/>
      <c r="Q66" s="76"/>
      <c r="R66" s="76"/>
      <c r="S66" s="76"/>
      <c r="T66" s="76"/>
    </row>
    <row r="67" spans="1:20" x14ac:dyDescent="0.25">
      <c r="A67" s="68"/>
      <c r="B67" s="68"/>
      <c r="C67" s="68"/>
      <c r="D67" s="68"/>
      <c r="E67" s="68"/>
      <c r="F67" s="68"/>
      <c r="L67" s="68"/>
      <c r="M67" s="68"/>
      <c r="N67" s="68"/>
      <c r="O67" s="68"/>
      <c r="P67" s="68"/>
      <c r="Q67" s="68"/>
      <c r="R67" s="68"/>
      <c r="S67" s="68"/>
      <c r="T67" s="68"/>
    </row>
    <row r="68" spans="1:20" ht="50.25" customHeight="1" x14ac:dyDescent="0.25">
      <c r="A68" s="68"/>
      <c r="B68" s="1301"/>
      <c r="C68" s="1301"/>
      <c r="D68" s="1301"/>
      <c r="E68" s="1301"/>
      <c r="F68" s="1301"/>
      <c r="G68" s="1301"/>
      <c r="H68" s="1301"/>
      <c r="I68" s="1301"/>
      <c r="J68" s="73"/>
      <c r="K68" s="73"/>
      <c r="L68" s="68"/>
      <c r="M68" s="68"/>
      <c r="N68" s="68"/>
      <c r="O68" s="68"/>
      <c r="P68" s="68"/>
      <c r="Q68" s="68"/>
      <c r="R68" s="68"/>
      <c r="S68" s="68"/>
      <c r="T68" s="68"/>
    </row>
    <row r="69" spans="1:20" x14ac:dyDescent="0.25">
      <c r="A69" s="68"/>
      <c r="B69" s="68"/>
      <c r="C69" s="68"/>
      <c r="D69" s="68"/>
      <c r="E69" s="68"/>
      <c r="F69" s="68"/>
      <c r="L69" s="68"/>
      <c r="M69" s="68"/>
      <c r="N69" s="68"/>
      <c r="O69" s="68"/>
      <c r="P69" s="68"/>
      <c r="Q69" s="68"/>
      <c r="R69" s="68"/>
      <c r="S69" s="68"/>
      <c r="T69" s="68"/>
    </row>
    <row r="70" spans="1:20" ht="36.75" customHeight="1" x14ac:dyDescent="0.25">
      <c r="A70" s="68"/>
      <c r="B70" s="1300"/>
      <c r="C70" s="1300"/>
      <c r="D70" s="1300"/>
      <c r="E70" s="1300"/>
      <c r="F70" s="1300"/>
      <c r="G70" s="1300"/>
      <c r="H70" s="1300"/>
      <c r="I70" s="1300"/>
      <c r="J70" s="72"/>
      <c r="K70" s="72"/>
      <c r="L70" s="68"/>
      <c r="M70" s="68"/>
      <c r="N70" s="68"/>
      <c r="O70" s="68"/>
      <c r="P70" s="68"/>
      <c r="Q70" s="68"/>
      <c r="R70" s="68"/>
      <c r="S70" s="68"/>
      <c r="T70" s="68"/>
    </row>
    <row r="71" spans="1:20" x14ac:dyDescent="0.25">
      <c r="A71" s="68"/>
      <c r="B71" s="75"/>
      <c r="C71" s="75"/>
      <c r="D71" s="75"/>
      <c r="E71" s="75"/>
      <c r="F71" s="75"/>
      <c r="L71" s="68"/>
      <c r="M71" s="68"/>
      <c r="N71" s="74"/>
      <c r="O71" s="68"/>
      <c r="P71" s="68"/>
      <c r="Q71" s="68"/>
      <c r="R71" s="68"/>
      <c r="S71" s="68"/>
      <c r="T71" s="68"/>
    </row>
    <row r="72" spans="1:20" ht="51" customHeight="1" x14ac:dyDescent="0.25">
      <c r="A72" s="68"/>
      <c r="B72" s="1300"/>
      <c r="C72" s="1300"/>
      <c r="D72" s="1300"/>
      <c r="E72" s="1300"/>
      <c r="F72" s="1300"/>
      <c r="G72" s="1300"/>
      <c r="H72" s="1300"/>
      <c r="I72" s="1300"/>
      <c r="J72" s="72"/>
      <c r="K72" s="72"/>
      <c r="L72" s="68"/>
      <c r="M72" s="68"/>
      <c r="N72" s="74"/>
      <c r="O72" s="68"/>
      <c r="P72" s="68"/>
      <c r="Q72" s="68"/>
      <c r="R72" s="68"/>
      <c r="S72" s="68"/>
      <c r="T72" s="68"/>
    </row>
    <row r="73" spans="1:20" ht="32.25" customHeight="1" x14ac:dyDescent="0.25">
      <c r="A73" s="68"/>
      <c r="B73" s="1301"/>
      <c r="C73" s="1301"/>
      <c r="D73" s="1301"/>
      <c r="E73" s="1301"/>
      <c r="F73" s="1301"/>
      <c r="G73" s="1301"/>
      <c r="H73" s="1301"/>
      <c r="I73" s="1301"/>
      <c r="J73" s="73"/>
      <c r="K73" s="73"/>
      <c r="L73" s="68"/>
      <c r="M73" s="68"/>
      <c r="N73" s="68"/>
      <c r="O73" s="68"/>
      <c r="P73" s="68"/>
      <c r="Q73" s="68"/>
      <c r="R73" s="68"/>
      <c r="S73" s="68"/>
      <c r="T73" s="68"/>
    </row>
    <row r="74" spans="1:20" ht="51.75" customHeight="1" x14ac:dyDescent="0.25">
      <c r="A74" s="68"/>
      <c r="B74" s="1300"/>
      <c r="C74" s="1300"/>
      <c r="D74" s="1300"/>
      <c r="E74" s="1300"/>
      <c r="F74" s="1300"/>
      <c r="G74" s="1300"/>
      <c r="H74" s="1300"/>
      <c r="I74" s="1300"/>
      <c r="J74" s="72"/>
      <c r="K74" s="72"/>
      <c r="L74" s="68"/>
      <c r="M74" s="68"/>
      <c r="N74" s="68"/>
      <c r="O74" s="68"/>
      <c r="P74" s="68"/>
      <c r="Q74" s="68"/>
      <c r="R74" s="68"/>
      <c r="S74" s="68"/>
      <c r="T74" s="68"/>
    </row>
    <row r="75" spans="1:20" ht="21.75" customHeight="1" x14ac:dyDescent="0.25">
      <c r="A75" s="68"/>
      <c r="B75" s="1298"/>
      <c r="C75" s="1298"/>
      <c r="D75" s="1298"/>
      <c r="E75" s="1298"/>
      <c r="F75" s="1298"/>
      <c r="G75" s="1298"/>
      <c r="H75" s="1298"/>
      <c r="I75" s="1298"/>
      <c r="J75" s="71"/>
      <c r="K75" s="71"/>
      <c r="L75" s="70"/>
      <c r="M75" s="70"/>
      <c r="N75" s="68"/>
      <c r="O75" s="68"/>
      <c r="P75" s="68"/>
      <c r="Q75" s="68"/>
      <c r="R75" s="68"/>
      <c r="S75" s="68"/>
      <c r="T75" s="68"/>
    </row>
    <row r="76" spans="1:20" ht="23.25" customHeight="1" x14ac:dyDescent="0.25">
      <c r="A76" s="68"/>
      <c r="B76" s="70"/>
      <c r="C76" s="70"/>
      <c r="D76" s="70"/>
      <c r="E76" s="70"/>
      <c r="F76" s="70"/>
      <c r="L76" s="68"/>
      <c r="M76" s="68"/>
      <c r="N76" s="68"/>
      <c r="O76" s="68"/>
      <c r="P76" s="68"/>
      <c r="Q76" s="68"/>
      <c r="R76" s="68"/>
      <c r="S76" s="68"/>
      <c r="T76" s="68"/>
    </row>
    <row r="77" spans="1:20" ht="18.75" customHeight="1" x14ac:dyDescent="0.25">
      <c r="A77" s="68"/>
      <c r="B77" s="1299"/>
      <c r="C77" s="1299"/>
      <c r="D77" s="1299"/>
      <c r="E77" s="1299"/>
      <c r="F77" s="1299"/>
      <c r="G77" s="1299"/>
      <c r="H77" s="1299"/>
      <c r="I77" s="1299"/>
      <c r="J77" s="69"/>
      <c r="K77" s="69"/>
      <c r="L77" s="68"/>
      <c r="M77" s="68"/>
      <c r="N77" s="68"/>
      <c r="O77" s="68"/>
      <c r="P77" s="68"/>
      <c r="Q77" s="68"/>
      <c r="R77" s="68"/>
      <c r="S77" s="68"/>
      <c r="T77" s="68"/>
    </row>
    <row r="78" spans="1:20" x14ac:dyDescent="0.25">
      <c r="A78" s="68"/>
      <c r="B78" s="68"/>
      <c r="C78" s="68"/>
      <c r="D78" s="68"/>
      <c r="E78" s="68"/>
      <c r="F78" s="68"/>
      <c r="L78" s="68"/>
      <c r="M78" s="68"/>
      <c r="N78" s="68"/>
      <c r="O78" s="68"/>
      <c r="P78" s="68"/>
      <c r="Q78" s="68"/>
      <c r="R78" s="68"/>
      <c r="S78" s="68"/>
      <c r="T78" s="68"/>
    </row>
    <row r="79" spans="1:20" x14ac:dyDescent="0.25">
      <c r="A79" s="68"/>
      <c r="B79" s="68"/>
      <c r="C79" s="68"/>
      <c r="D79" s="68"/>
      <c r="E79" s="68"/>
      <c r="F79" s="68"/>
      <c r="L79" s="68"/>
      <c r="M79" s="68"/>
      <c r="N79" s="68"/>
      <c r="O79" s="68"/>
      <c r="P79" s="68"/>
      <c r="Q79" s="68"/>
      <c r="R79" s="68"/>
      <c r="S79" s="68"/>
      <c r="T79" s="68"/>
    </row>
    <row r="80" spans="1:20"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71</v>
      </c>
    </row>
    <row r="2" spans="1:48" ht="18.75" x14ac:dyDescent="0.3">
      <c r="AV2" s="15" t="s">
        <v>12</v>
      </c>
    </row>
    <row r="3" spans="1:48" ht="18.75" x14ac:dyDescent="0.3">
      <c r="AV3" s="15" t="s">
        <v>70</v>
      </c>
    </row>
    <row r="4" spans="1:48" ht="18.75" x14ac:dyDescent="0.3">
      <c r="AV4" s="15"/>
    </row>
    <row r="5" spans="1:48" ht="18.75" customHeight="1" x14ac:dyDescent="0.25">
      <c r="A5" s="1117" t="s">
        <v>327</v>
      </c>
      <c r="B5" s="1117"/>
      <c r="C5" s="1117"/>
      <c r="D5" s="1117"/>
      <c r="E5" s="1117"/>
      <c r="F5" s="1117"/>
      <c r="G5" s="1117"/>
      <c r="H5" s="1117"/>
      <c r="I5" s="1117"/>
      <c r="J5" s="1117"/>
      <c r="K5" s="1117"/>
      <c r="L5" s="1117"/>
      <c r="M5" s="1117"/>
      <c r="N5" s="1117"/>
      <c r="O5" s="1117"/>
      <c r="P5" s="1117"/>
      <c r="Q5" s="1117"/>
      <c r="R5" s="1117"/>
      <c r="S5" s="1117"/>
      <c r="T5" s="1117"/>
      <c r="U5" s="1117"/>
      <c r="V5" s="1117"/>
      <c r="W5" s="1117"/>
      <c r="X5" s="1117"/>
      <c r="Y5" s="1117"/>
      <c r="Z5" s="1117"/>
      <c r="AA5" s="1117"/>
      <c r="AB5" s="1117"/>
      <c r="AC5" s="1117"/>
      <c r="AD5" s="1117"/>
      <c r="AE5" s="1117"/>
      <c r="AF5" s="1117"/>
      <c r="AG5" s="1117"/>
      <c r="AH5" s="1117"/>
      <c r="AI5" s="1117"/>
      <c r="AJ5" s="1117"/>
      <c r="AK5" s="1117"/>
      <c r="AL5" s="1117"/>
      <c r="AM5" s="1117"/>
      <c r="AN5" s="1117"/>
      <c r="AO5" s="1117"/>
      <c r="AP5" s="1117"/>
      <c r="AQ5" s="1117"/>
      <c r="AR5" s="1117"/>
      <c r="AS5" s="1117"/>
      <c r="AT5" s="1117"/>
      <c r="AU5" s="1117"/>
      <c r="AV5" s="1117"/>
    </row>
    <row r="6" spans="1:48" ht="18.75" x14ac:dyDescent="0.3">
      <c r="AV6" s="15"/>
    </row>
    <row r="7" spans="1:48" ht="18.75" x14ac:dyDescent="0.25">
      <c r="A7" s="1121" t="s">
        <v>11</v>
      </c>
      <c r="B7" s="1121"/>
      <c r="C7" s="1121"/>
      <c r="D7" s="1121"/>
      <c r="E7" s="1121"/>
      <c r="F7" s="1121"/>
      <c r="G7" s="1121"/>
      <c r="H7" s="1121"/>
      <c r="I7" s="1121"/>
      <c r="J7" s="1121"/>
      <c r="K7" s="1121"/>
      <c r="L7" s="1121"/>
      <c r="M7" s="1121"/>
      <c r="N7" s="1121"/>
      <c r="O7" s="1121"/>
      <c r="P7" s="1121"/>
      <c r="Q7" s="1121"/>
      <c r="R7" s="1121"/>
      <c r="S7" s="1121"/>
      <c r="T7" s="1121"/>
      <c r="U7" s="1121"/>
      <c r="V7" s="1121"/>
      <c r="W7" s="1121"/>
      <c r="X7" s="1121"/>
      <c r="Y7" s="1121"/>
      <c r="Z7" s="1121"/>
      <c r="AA7" s="1121"/>
      <c r="AB7" s="1121"/>
      <c r="AC7" s="1121"/>
      <c r="AD7" s="1121"/>
      <c r="AE7" s="1121"/>
      <c r="AF7" s="1121"/>
      <c r="AG7" s="1121"/>
      <c r="AH7" s="1121"/>
      <c r="AI7" s="1121"/>
      <c r="AJ7" s="1121"/>
      <c r="AK7" s="1121"/>
      <c r="AL7" s="1121"/>
      <c r="AM7" s="1121"/>
      <c r="AN7" s="1121"/>
      <c r="AO7" s="1121"/>
      <c r="AP7" s="1121"/>
      <c r="AQ7" s="1121"/>
      <c r="AR7" s="1121"/>
      <c r="AS7" s="1121"/>
      <c r="AT7" s="1121"/>
      <c r="AU7" s="1121"/>
      <c r="AV7" s="1121"/>
    </row>
    <row r="8" spans="1:48" ht="18.75" x14ac:dyDescent="0.25">
      <c r="A8" s="1121"/>
      <c r="B8" s="1121"/>
      <c r="C8" s="1121"/>
      <c r="D8" s="1121"/>
      <c r="E8" s="1121"/>
      <c r="F8" s="1121"/>
      <c r="G8" s="1121"/>
      <c r="H8" s="1121"/>
      <c r="I8" s="1121"/>
      <c r="J8" s="1121"/>
      <c r="K8" s="1121"/>
      <c r="L8" s="1121"/>
      <c r="M8" s="1121"/>
      <c r="N8" s="1121"/>
      <c r="O8" s="1121"/>
      <c r="P8" s="1121"/>
      <c r="Q8" s="1121"/>
      <c r="R8" s="1121"/>
      <c r="S8" s="1121"/>
      <c r="T8" s="1121"/>
      <c r="U8" s="1121"/>
      <c r="V8" s="1121"/>
      <c r="W8" s="1121"/>
      <c r="X8" s="1121"/>
      <c r="Y8" s="1121"/>
      <c r="Z8" s="1121"/>
      <c r="AA8" s="1121"/>
      <c r="AB8" s="1121"/>
      <c r="AC8" s="1121"/>
      <c r="AD8" s="1121"/>
      <c r="AE8" s="1121"/>
      <c r="AF8" s="1121"/>
      <c r="AG8" s="1121"/>
      <c r="AH8" s="1121"/>
      <c r="AI8" s="1121"/>
      <c r="AJ8" s="1121"/>
      <c r="AK8" s="1121"/>
      <c r="AL8" s="1121"/>
      <c r="AM8" s="1121"/>
      <c r="AN8" s="1121"/>
      <c r="AO8" s="1121"/>
      <c r="AP8" s="1121"/>
      <c r="AQ8" s="1121"/>
      <c r="AR8" s="1121"/>
      <c r="AS8" s="1121"/>
      <c r="AT8" s="1121"/>
      <c r="AU8" s="1121"/>
      <c r="AV8" s="1121"/>
    </row>
    <row r="9" spans="1:48" x14ac:dyDescent="0.25">
      <c r="A9" s="1214" t="s">
        <v>8</v>
      </c>
      <c r="B9" s="1214"/>
      <c r="C9" s="1214"/>
      <c r="D9" s="1214"/>
      <c r="E9" s="1214"/>
      <c r="F9" s="1214"/>
      <c r="G9" s="1214"/>
      <c r="H9" s="1214"/>
      <c r="I9" s="1214"/>
      <c r="J9" s="1214"/>
      <c r="K9" s="1214"/>
      <c r="L9" s="1214"/>
      <c r="M9" s="1214"/>
      <c r="N9" s="1214"/>
      <c r="O9" s="1214"/>
      <c r="P9" s="1214"/>
      <c r="Q9" s="1214"/>
      <c r="R9" s="1214"/>
      <c r="S9" s="1214"/>
      <c r="T9" s="1214"/>
      <c r="U9" s="1214"/>
      <c r="V9" s="1214"/>
      <c r="W9" s="1214"/>
      <c r="X9" s="1214"/>
      <c r="Y9" s="1214"/>
      <c r="Z9" s="1214"/>
      <c r="AA9" s="1214"/>
      <c r="AB9" s="1214"/>
      <c r="AC9" s="1214"/>
      <c r="AD9" s="1214"/>
      <c r="AE9" s="1214"/>
      <c r="AF9" s="1214"/>
      <c r="AG9" s="1214"/>
      <c r="AH9" s="1214"/>
      <c r="AI9" s="1214"/>
      <c r="AJ9" s="1214"/>
      <c r="AK9" s="1214"/>
      <c r="AL9" s="1214"/>
      <c r="AM9" s="1214"/>
      <c r="AN9" s="1214"/>
      <c r="AO9" s="1214"/>
      <c r="AP9" s="1214"/>
      <c r="AQ9" s="1214"/>
      <c r="AR9" s="1214"/>
      <c r="AS9" s="1214"/>
      <c r="AT9" s="1214"/>
      <c r="AU9" s="1214"/>
      <c r="AV9" s="1214"/>
    </row>
    <row r="10" spans="1:48" ht="15.75" x14ac:dyDescent="0.25">
      <c r="A10" s="1118" t="s">
        <v>10</v>
      </c>
      <c r="B10" s="1118"/>
      <c r="C10" s="1118"/>
      <c r="D10" s="1118"/>
      <c r="E10" s="1118"/>
      <c r="F10" s="1118"/>
      <c r="G10" s="1118"/>
      <c r="H10" s="1118"/>
      <c r="I10" s="1118"/>
      <c r="J10" s="1118"/>
      <c r="K10" s="1118"/>
      <c r="L10" s="1118"/>
      <c r="M10" s="1118"/>
      <c r="N10" s="1118"/>
      <c r="O10" s="1118"/>
      <c r="P10" s="1118"/>
      <c r="Q10" s="1118"/>
      <c r="R10" s="1118"/>
      <c r="S10" s="1118"/>
      <c r="T10" s="1118"/>
      <c r="U10" s="1118"/>
      <c r="V10" s="1118"/>
      <c r="W10" s="1118"/>
      <c r="X10" s="1118"/>
      <c r="Y10" s="1118"/>
      <c r="Z10" s="1118"/>
      <c r="AA10" s="1118"/>
      <c r="AB10" s="1118"/>
      <c r="AC10" s="1118"/>
      <c r="AD10" s="1118"/>
      <c r="AE10" s="1118"/>
      <c r="AF10" s="1118"/>
      <c r="AG10" s="1118"/>
      <c r="AH10" s="1118"/>
      <c r="AI10" s="1118"/>
      <c r="AJ10" s="1118"/>
      <c r="AK10" s="1118"/>
      <c r="AL10" s="1118"/>
      <c r="AM10" s="1118"/>
      <c r="AN10" s="1118"/>
      <c r="AO10" s="1118"/>
      <c r="AP10" s="1118"/>
      <c r="AQ10" s="1118"/>
      <c r="AR10" s="1118"/>
      <c r="AS10" s="1118"/>
      <c r="AT10" s="1118"/>
      <c r="AU10" s="1118"/>
      <c r="AV10" s="1118"/>
    </row>
    <row r="11" spans="1:48" ht="18.75" x14ac:dyDescent="0.25">
      <c r="A11" s="1121"/>
      <c r="B11" s="1121"/>
      <c r="C11" s="1121"/>
      <c r="D11" s="1121"/>
      <c r="E11" s="1121"/>
      <c r="F11" s="1121"/>
      <c r="G11" s="1121"/>
      <c r="H11" s="1121"/>
      <c r="I11" s="1121"/>
      <c r="J11" s="1121"/>
      <c r="K11" s="1121"/>
      <c r="L11" s="1121"/>
      <c r="M11" s="1121"/>
      <c r="N11" s="1121"/>
      <c r="O11" s="1121"/>
      <c r="P11" s="1121"/>
      <c r="Q11" s="1121"/>
      <c r="R11" s="1121"/>
      <c r="S11" s="1121"/>
      <c r="T11" s="1121"/>
      <c r="U11" s="1121"/>
      <c r="V11" s="1121"/>
      <c r="W11" s="1121"/>
      <c r="X11" s="1121"/>
      <c r="Y11" s="1121"/>
      <c r="Z11" s="1121"/>
      <c r="AA11" s="1121"/>
      <c r="AB11" s="1121"/>
      <c r="AC11" s="1121"/>
      <c r="AD11" s="1121"/>
      <c r="AE11" s="1121"/>
      <c r="AF11" s="1121"/>
      <c r="AG11" s="1121"/>
      <c r="AH11" s="1121"/>
      <c r="AI11" s="1121"/>
      <c r="AJ11" s="1121"/>
      <c r="AK11" s="1121"/>
      <c r="AL11" s="1121"/>
      <c r="AM11" s="1121"/>
      <c r="AN11" s="1121"/>
      <c r="AO11" s="1121"/>
      <c r="AP11" s="1121"/>
      <c r="AQ11" s="1121"/>
      <c r="AR11" s="1121"/>
      <c r="AS11" s="1121"/>
      <c r="AT11" s="1121"/>
      <c r="AU11" s="1121"/>
      <c r="AV11" s="1121"/>
    </row>
    <row r="12" spans="1:48" x14ac:dyDescent="0.25">
      <c r="A12" s="1214" t="s">
        <v>8</v>
      </c>
      <c r="B12" s="1214"/>
      <c r="C12" s="1214"/>
      <c r="D12" s="1214"/>
      <c r="E12" s="1214"/>
      <c r="F12" s="1214"/>
      <c r="G12" s="1214"/>
      <c r="H12" s="1214"/>
      <c r="I12" s="1214"/>
      <c r="J12" s="1214"/>
      <c r="K12" s="1214"/>
      <c r="L12" s="1214"/>
      <c r="M12" s="1214"/>
      <c r="N12" s="1214"/>
      <c r="O12" s="1214"/>
      <c r="P12" s="1214"/>
      <c r="Q12" s="1214"/>
      <c r="R12" s="1214"/>
      <c r="S12" s="1214"/>
      <c r="T12" s="1214"/>
      <c r="U12" s="1214"/>
      <c r="V12" s="1214"/>
      <c r="W12" s="1214"/>
      <c r="X12" s="1214"/>
      <c r="Y12" s="1214"/>
      <c r="Z12" s="1214"/>
      <c r="AA12" s="1214"/>
      <c r="AB12" s="1214"/>
      <c r="AC12" s="1214"/>
      <c r="AD12" s="1214"/>
      <c r="AE12" s="1214"/>
      <c r="AF12" s="1214"/>
      <c r="AG12" s="1214"/>
      <c r="AH12" s="1214"/>
      <c r="AI12" s="1214"/>
      <c r="AJ12" s="1214"/>
      <c r="AK12" s="1214"/>
      <c r="AL12" s="1214"/>
      <c r="AM12" s="1214"/>
      <c r="AN12" s="1214"/>
      <c r="AO12" s="1214"/>
      <c r="AP12" s="1214"/>
      <c r="AQ12" s="1214"/>
      <c r="AR12" s="1214"/>
      <c r="AS12" s="1214"/>
      <c r="AT12" s="1214"/>
      <c r="AU12" s="1214"/>
      <c r="AV12" s="1214"/>
    </row>
    <row r="13" spans="1:48" ht="15.75" x14ac:dyDescent="0.25">
      <c r="A13" s="1118" t="s">
        <v>9</v>
      </c>
      <c r="B13" s="1118"/>
      <c r="C13" s="1118"/>
      <c r="D13" s="1118"/>
      <c r="E13" s="1118"/>
      <c r="F13" s="1118"/>
      <c r="G13" s="1118"/>
      <c r="H13" s="1118"/>
      <c r="I13" s="1118"/>
      <c r="J13" s="1118"/>
      <c r="K13" s="1118"/>
      <c r="L13" s="1118"/>
      <c r="M13" s="1118"/>
      <c r="N13" s="1118"/>
      <c r="O13" s="1118"/>
      <c r="P13" s="1118"/>
      <c r="Q13" s="1118"/>
      <c r="R13" s="1118"/>
      <c r="S13" s="1118"/>
      <c r="T13" s="1118"/>
      <c r="U13" s="1118"/>
      <c r="V13" s="1118"/>
      <c r="W13" s="1118"/>
      <c r="X13" s="1118"/>
      <c r="Y13" s="1118"/>
      <c r="Z13" s="1118"/>
      <c r="AA13" s="1118"/>
      <c r="AB13" s="1118"/>
      <c r="AC13" s="1118"/>
      <c r="AD13" s="1118"/>
      <c r="AE13" s="1118"/>
      <c r="AF13" s="1118"/>
      <c r="AG13" s="1118"/>
      <c r="AH13" s="1118"/>
      <c r="AI13" s="1118"/>
      <c r="AJ13" s="1118"/>
      <c r="AK13" s="1118"/>
      <c r="AL13" s="1118"/>
      <c r="AM13" s="1118"/>
      <c r="AN13" s="1118"/>
      <c r="AO13" s="1118"/>
      <c r="AP13" s="1118"/>
      <c r="AQ13" s="1118"/>
      <c r="AR13" s="1118"/>
      <c r="AS13" s="1118"/>
      <c r="AT13" s="1118"/>
      <c r="AU13" s="1118"/>
      <c r="AV13" s="1118"/>
    </row>
    <row r="14" spans="1:48" ht="18.75" x14ac:dyDescent="0.25">
      <c r="A14" s="1130"/>
      <c r="B14" s="1130"/>
      <c r="C14" s="1130"/>
      <c r="D14" s="1130"/>
      <c r="E14" s="1130"/>
      <c r="F14" s="1130"/>
      <c r="G14" s="1130"/>
      <c r="H14" s="1130"/>
      <c r="I14" s="1130"/>
      <c r="J14" s="1130"/>
      <c r="K14" s="1130"/>
      <c r="L14" s="1130"/>
      <c r="M14" s="1130"/>
      <c r="N14" s="1130"/>
      <c r="O14" s="1130"/>
      <c r="P14" s="1130"/>
      <c r="Q14" s="1130"/>
      <c r="R14" s="1130"/>
      <c r="S14" s="1130"/>
      <c r="T14" s="1130"/>
      <c r="U14" s="1130"/>
      <c r="V14" s="1130"/>
      <c r="W14" s="1130"/>
      <c r="X14" s="1130"/>
      <c r="Y14" s="1130"/>
      <c r="Z14" s="1130"/>
      <c r="AA14" s="1130"/>
      <c r="AB14" s="1130"/>
      <c r="AC14" s="1130"/>
      <c r="AD14" s="1130"/>
      <c r="AE14" s="1130"/>
      <c r="AF14" s="1130"/>
      <c r="AG14" s="1130"/>
      <c r="AH14" s="1130"/>
      <c r="AI14" s="1130"/>
      <c r="AJ14" s="1130"/>
      <c r="AK14" s="1130"/>
      <c r="AL14" s="1130"/>
      <c r="AM14" s="1130"/>
      <c r="AN14" s="1130"/>
      <c r="AO14" s="1130"/>
      <c r="AP14" s="1130"/>
      <c r="AQ14" s="1130"/>
      <c r="AR14" s="1130"/>
      <c r="AS14" s="1130"/>
      <c r="AT14" s="1130"/>
      <c r="AU14" s="1130"/>
      <c r="AV14" s="1130"/>
    </row>
    <row r="15" spans="1:48" x14ac:dyDescent="0.25">
      <c r="A15" s="1214" t="s">
        <v>8</v>
      </c>
      <c r="B15" s="1214"/>
      <c r="C15" s="1214"/>
      <c r="D15" s="1214"/>
      <c r="E15" s="1214"/>
      <c r="F15" s="1214"/>
      <c r="G15" s="1214"/>
      <c r="H15" s="1214"/>
      <c r="I15" s="1214"/>
      <c r="J15" s="1214"/>
      <c r="K15" s="1214"/>
      <c r="L15" s="1214"/>
      <c r="M15" s="1214"/>
      <c r="N15" s="1214"/>
      <c r="O15" s="1214"/>
      <c r="P15" s="1214"/>
      <c r="Q15" s="1214"/>
      <c r="R15" s="1214"/>
      <c r="S15" s="1214"/>
      <c r="T15" s="1214"/>
      <c r="U15" s="1214"/>
      <c r="V15" s="1214"/>
      <c r="W15" s="1214"/>
      <c r="X15" s="1214"/>
      <c r="Y15" s="1214"/>
      <c r="Z15" s="1214"/>
      <c r="AA15" s="1214"/>
      <c r="AB15" s="1214"/>
      <c r="AC15" s="1214"/>
      <c r="AD15" s="1214"/>
      <c r="AE15" s="1214"/>
      <c r="AF15" s="1214"/>
      <c r="AG15" s="1214"/>
      <c r="AH15" s="1214"/>
      <c r="AI15" s="1214"/>
      <c r="AJ15" s="1214"/>
      <c r="AK15" s="1214"/>
      <c r="AL15" s="1214"/>
      <c r="AM15" s="1214"/>
      <c r="AN15" s="1214"/>
      <c r="AO15" s="1214"/>
      <c r="AP15" s="1214"/>
      <c r="AQ15" s="1214"/>
      <c r="AR15" s="1214"/>
      <c r="AS15" s="1214"/>
      <c r="AT15" s="1214"/>
      <c r="AU15" s="1214"/>
      <c r="AV15" s="1214"/>
    </row>
    <row r="16" spans="1:48" ht="15.75" x14ac:dyDescent="0.25">
      <c r="A16" s="1118" t="s">
        <v>7</v>
      </c>
      <c r="B16" s="1118"/>
      <c r="C16" s="1118"/>
      <c r="D16" s="1118"/>
      <c r="E16" s="1118"/>
      <c r="F16" s="1118"/>
      <c r="G16" s="1118"/>
      <c r="H16" s="1118"/>
      <c r="I16" s="1118"/>
      <c r="J16" s="1118"/>
      <c r="K16" s="1118"/>
      <c r="L16" s="1118"/>
      <c r="M16" s="1118"/>
      <c r="N16" s="1118"/>
      <c r="O16" s="1118"/>
      <c r="P16" s="1118"/>
      <c r="Q16" s="1118"/>
      <c r="R16" s="1118"/>
      <c r="S16" s="1118"/>
      <c r="T16" s="1118"/>
      <c r="U16" s="1118"/>
      <c r="V16" s="1118"/>
      <c r="W16" s="1118"/>
      <c r="X16" s="1118"/>
      <c r="Y16" s="1118"/>
      <c r="Z16" s="1118"/>
      <c r="AA16" s="1118"/>
      <c r="AB16" s="1118"/>
      <c r="AC16" s="1118"/>
      <c r="AD16" s="1118"/>
      <c r="AE16" s="1118"/>
      <c r="AF16" s="1118"/>
      <c r="AG16" s="1118"/>
      <c r="AH16" s="1118"/>
      <c r="AI16" s="1118"/>
      <c r="AJ16" s="1118"/>
      <c r="AK16" s="1118"/>
      <c r="AL16" s="1118"/>
      <c r="AM16" s="1118"/>
      <c r="AN16" s="1118"/>
      <c r="AO16" s="1118"/>
      <c r="AP16" s="1118"/>
      <c r="AQ16" s="1118"/>
      <c r="AR16" s="1118"/>
      <c r="AS16" s="1118"/>
      <c r="AT16" s="1118"/>
      <c r="AU16" s="1118"/>
      <c r="AV16" s="1118"/>
    </row>
    <row r="17" spans="1:48" x14ac:dyDescent="0.25">
      <c r="A17" s="1168"/>
      <c r="B17" s="1168"/>
      <c r="C17" s="1168"/>
      <c r="D17" s="1168"/>
      <c r="E17" s="1168"/>
      <c r="F17" s="1168"/>
      <c r="G17" s="1168"/>
      <c r="H17" s="1168"/>
      <c r="I17" s="1168"/>
      <c r="J17" s="1168"/>
      <c r="K17" s="1168"/>
      <c r="L17" s="1168"/>
      <c r="M17" s="1168"/>
      <c r="N17" s="1168"/>
      <c r="O17" s="1168"/>
      <c r="P17" s="1168"/>
      <c r="Q17" s="1168"/>
      <c r="R17" s="1168"/>
      <c r="S17" s="1168"/>
      <c r="T17" s="1168"/>
      <c r="U17" s="1168"/>
      <c r="V17" s="1168"/>
      <c r="W17" s="1168"/>
      <c r="X17" s="1168"/>
      <c r="Y17" s="1168"/>
      <c r="Z17" s="1168"/>
      <c r="AA17" s="1168"/>
      <c r="AB17" s="1168"/>
      <c r="AC17" s="1168"/>
      <c r="AD17" s="1168"/>
      <c r="AE17" s="1168"/>
      <c r="AF17" s="1168"/>
      <c r="AG17" s="1168"/>
      <c r="AH17" s="1168"/>
      <c r="AI17" s="1168"/>
      <c r="AJ17" s="1168"/>
      <c r="AK17" s="1168"/>
      <c r="AL17" s="1168"/>
      <c r="AM17" s="1168"/>
      <c r="AN17" s="1168"/>
      <c r="AO17" s="1168"/>
      <c r="AP17" s="1168"/>
      <c r="AQ17" s="1168"/>
      <c r="AR17" s="1168"/>
      <c r="AS17" s="1168"/>
      <c r="AT17" s="1168"/>
      <c r="AU17" s="1168"/>
      <c r="AV17" s="1168"/>
    </row>
    <row r="18" spans="1:48" ht="14.25" customHeight="1" x14ac:dyDescent="0.25">
      <c r="A18" s="1168"/>
      <c r="B18" s="1168"/>
      <c r="C18" s="1168"/>
      <c r="D18" s="1168"/>
      <c r="E18" s="1168"/>
      <c r="F18" s="1168"/>
      <c r="G18" s="1168"/>
      <c r="H18" s="1168"/>
      <c r="I18" s="1168"/>
      <c r="J18" s="1168"/>
      <c r="K18" s="1168"/>
      <c r="L18" s="1168"/>
      <c r="M18" s="1168"/>
      <c r="N18" s="1168"/>
      <c r="O18" s="1168"/>
      <c r="P18" s="1168"/>
      <c r="Q18" s="1168"/>
      <c r="R18" s="1168"/>
      <c r="S18" s="1168"/>
      <c r="T18" s="1168"/>
      <c r="U18" s="1168"/>
      <c r="V18" s="1168"/>
      <c r="W18" s="1168"/>
      <c r="X18" s="1168"/>
      <c r="Y18" s="1168"/>
      <c r="Z18" s="1168"/>
      <c r="AA18" s="1168"/>
      <c r="AB18" s="1168"/>
      <c r="AC18" s="1168"/>
      <c r="AD18" s="1168"/>
      <c r="AE18" s="1168"/>
      <c r="AF18" s="1168"/>
      <c r="AG18" s="1168"/>
      <c r="AH18" s="1168"/>
      <c r="AI18" s="1168"/>
      <c r="AJ18" s="1168"/>
      <c r="AK18" s="1168"/>
      <c r="AL18" s="1168"/>
      <c r="AM18" s="1168"/>
      <c r="AN18" s="1168"/>
      <c r="AO18" s="1168"/>
      <c r="AP18" s="1168"/>
      <c r="AQ18" s="1168"/>
      <c r="AR18" s="1168"/>
      <c r="AS18" s="1168"/>
      <c r="AT18" s="1168"/>
      <c r="AU18" s="1168"/>
      <c r="AV18" s="1168"/>
    </row>
    <row r="19" spans="1:48" x14ac:dyDescent="0.25">
      <c r="A19" s="1168"/>
      <c r="B19" s="1168"/>
      <c r="C19" s="1168"/>
      <c r="D19" s="1168"/>
      <c r="E19" s="1168"/>
      <c r="F19" s="1168"/>
      <c r="G19" s="1168"/>
      <c r="H19" s="1168"/>
      <c r="I19" s="1168"/>
      <c r="J19" s="1168"/>
      <c r="K19" s="1168"/>
      <c r="L19" s="1168"/>
      <c r="M19" s="1168"/>
      <c r="N19" s="1168"/>
      <c r="O19" s="1168"/>
      <c r="P19" s="1168"/>
      <c r="Q19" s="1168"/>
      <c r="R19" s="1168"/>
      <c r="S19" s="1168"/>
      <c r="T19" s="1168"/>
      <c r="U19" s="1168"/>
      <c r="V19" s="1168"/>
      <c r="W19" s="1168"/>
      <c r="X19" s="1168"/>
      <c r="Y19" s="1168"/>
      <c r="Z19" s="1168"/>
      <c r="AA19" s="1168"/>
      <c r="AB19" s="1168"/>
      <c r="AC19" s="1168"/>
      <c r="AD19" s="1168"/>
      <c r="AE19" s="1168"/>
      <c r="AF19" s="1168"/>
      <c r="AG19" s="1168"/>
      <c r="AH19" s="1168"/>
      <c r="AI19" s="1168"/>
      <c r="AJ19" s="1168"/>
      <c r="AK19" s="1168"/>
      <c r="AL19" s="1168"/>
      <c r="AM19" s="1168"/>
      <c r="AN19" s="1168"/>
      <c r="AO19" s="1168"/>
      <c r="AP19" s="1168"/>
      <c r="AQ19" s="1168"/>
      <c r="AR19" s="1168"/>
      <c r="AS19" s="1168"/>
      <c r="AT19" s="1168"/>
      <c r="AU19" s="1168"/>
      <c r="AV19" s="1168"/>
    </row>
    <row r="20" spans="1:48" s="26" customFormat="1" x14ac:dyDescent="0.25">
      <c r="A20" s="1162"/>
      <c r="B20" s="1162"/>
      <c r="C20" s="1162"/>
      <c r="D20" s="1162"/>
      <c r="E20" s="1162"/>
      <c r="F20" s="1162"/>
      <c r="G20" s="1162"/>
      <c r="H20" s="1162"/>
      <c r="I20" s="1162"/>
      <c r="J20" s="1162"/>
      <c r="K20" s="1162"/>
      <c r="L20" s="1162"/>
      <c r="M20" s="1162"/>
      <c r="N20" s="1162"/>
      <c r="O20" s="1162"/>
      <c r="P20" s="1162"/>
      <c r="Q20" s="1162"/>
      <c r="R20" s="1162"/>
      <c r="S20" s="1162"/>
      <c r="T20" s="1162"/>
      <c r="U20" s="1162"/>
      <c r="V20" s="1162"/>
      <c r="W20" s="1162"/>
      <c r="X20" s="1162"/>
      <c r="Y20" s="1162"/>
      <c r="Z20" s="1162"/>
      <c r="AA20" s="1162"/>
      <c r="AB20" s="1162"/>
      <c r="AC20" s="1162"/>
      <c r="AD20" s="1162"/>
      <c r="AE20" s="1162"/>
      <c r="AF20" s="1162"/>
      <c r="AG20" s="1162"/>
      <c r="AH20" s="1162"/>
      <c r="AI20" s="1162"/>
      <c r="AJ20" s="1162"/>
      <c r="AK20" s="1162"/>
      <c r="AL20" s="1162"/>
      <c r="AM20" s="1162"/>
      <c r="AN20" s="1162"/>
      <c r="AO20" s="1162"/>
      <c r="AP20" s="1162"/>
      <c r="AQ20" s="1162"/>
      <c r="AR20" s="1162"/>
      <c r="AS20" s="1162"/>
      <c r="AT20" s="1162"/>
      <c r="AU20" s="1162"/>
      <c r="AV20" s="1162"/>
    </row>
    <row r="21" spans="1:48" s="26" customFormat="1" x14ac:dyDescent="0.25">
      <c r="A21" s="1325" t="s">
        <v>471</v>
      </c>
      <c r="B21" s="1325"/>
      <c r="C21" s="1325"/>
      <c r="D21" s="1325"/>
      <c r="E21" s="1325"/>
      <c r="F21" s="1325"/>
      <c r="G21" s="1325"/>
      <c r="H21" s="1325"/>
      <c r="I21" s="1325"/>
      <c r="J21" s="1325"/>
      <c r="K21" s="1325"/>
      <c r="L21" s="1325"/>
      <c r="M21" s="1325"/>
      <c r="N21" s="1325"/>
      <c r="O21" s="1325"/>
      <c r="P21" s="1325"/>
      <c r="Q21" s="1325"/>
      <c r="R21" s="1325"/>
      <c r="S21" s="1325"/>
      <c r="T21" s="1325"/>
      <c r="U21" s="1325"/>
      <c r="V21" s="1325"/>
      <c r="W21" s="1325"/>
      <c r="X21" s="1325"/>
      <c r="Y21" s="1325"/>
      <c r="Z21" s="1325"/>
      <c r="AA21" s="1325"/>
      <c r="AB21" s="1325"/>
      <c r="AC21" s="1325"/>
      <c r="AD21" s="1325"/>
      <c r="AE21" s="1325"/>
      <c r="AF21" s="1325"/>
      <c r="AG21" s="1325"/>
      <c r="AH21" s="1325"/>
      <c r="AI21" s="1325"/>
      <c r="AJ21" s="1325"/>
      <c r="AK21" s="1325"/>
      <c r="AL21" s="1325"/>
      <c r="AM21" s="1325"/>
      <c r="AN21" s="1325"/>
      <c r="AO21" s="1325"/>
      <c r="AP21" s="1325"/>
      <c r="AQ21" s="1325"/>
      <c r="AR21" s="1325"/>
      <c r="AS21" s="1325"/>
      <c r="AT21" s="1325"/>
      <c r="AU21" s="1325"/>
      <c r="AV21" s="1325"/>
    </row>
    <row r="22" spans="1:48" s="26" customFormat="1" ht="58.5" customHeight="1" x14ac:dyDescent="0.25">
      <c r="A22" s="1316" t="s">
        <v>54</v>
      </c>
      <c r="B22" s="1327" t="s">
        <v>26</v>
      </c>
      <c r="C22" s="1316" t="s">
        <v>53</v>
      </c>
      <c r="D22" s="1316" t="s">
        <v>52</v>
      </c>
      <c r="E22" s="1330" t="s">
        <v>479</v>
      </c>
      <c r="F22" s="1331"/>
      <c r="G22" s="1331"/>
      <c r="H22" s="1331"/>
      <c r="I22" s="1331"/>
      <c r="J22" s="1331"/>
      <c r="K22" s="1331"/>
      <c r="L22" s="1332"/>
      <c r="M22" s="1316" t="s">
        <v>51</v>
      </c>
      <c r="N22" s="1316" t="s">
        <v>50</v>
      </c>
      <c r="O22" s="1316" t="s">
        <v>49</v>
      </c>
      <c r="P22" s="1311" t="s">
        <v>250</v>
      </c>
      <c r="Q22" s="1311" t="s">
        <v>48</v>
      </c>
      <c r="R22" s="1311" t="s">
        <v>47</v>
      </c>
      <c r="S22" s="1311" t="s">
        <v>46</v>
      </c>
      <c r="T22" s="1311"/>
      <c r="U22" s="1333" t="s">
        <v>45</v>
      </c>
      <c r="V22" s="1333" t="s">
        <v>44</v>
      </c>
      <c r="W22" s="1311" t="s">
        <v>43</v>
      </c>
      <c r="X22" s="1311" t="s">
        <v>42</v>
      </c>
      <c r="Y22" s="1311" t="s">
        <v>41</v>
      </c>
      <c r="Z22" s="1318" t="s">
        <v>40</v>
      </c>
      <c r="AA22" s="1311" t="s">
        <v>39</v>
      </c>
      <c r="AB22" s="1311" t="s">
        <v>38</v>
      </c>
      <c r="AC22" s="1311" t="s">
        <v>37</v>
      </c>
      <c r="AD22" s="1311" t="s">
        <v>36</v>
      </c>
      <c r="AE22" s="1311" t="s">
        <v>35</v>
      </c>
      <c r="AF22" s="1311" t="s">
        <v>34</v>
      </c>
      <c r="AG22" s="1311"/>
      <c r="AH22" s="1311"/>
      <c r="AI22" s="1311"/>
      <c r="AJ22" s="1311"/>
      <c r="AK22" s="1311"/>
      <c r="AL22" s="1311" t="s">
        <v>33</v>
      </c>
      <c r="AM22" s="1311"/>
      <c r="AN22" s="1311"/>
      <c r="AO22" s="1311"/>
      <c r="AP22" s="1311" t="s">
        <v>32</v>
      </c>
      <c r="AQ22" s="1311"/>
      <c r="AR22" s="1311" t="s">
        <v>31</v>
      </c>
      <c r="AS22" s="1311" t="s">
        <v>30</v>
      </c>
      <c r="AT22" s="1311" t="s">
        <v>29</v>
      </c>
      <c r="AU22" s="1311" t="s">
        <v>28</v>
      </c>
      <c r="AV22" s="1319" t="s">
        <v>27</v>
      </c>
    </row>
    <row r="23" spans="1:48" s="26" customFormat="1" ht="64.5" customHeight="1" x14ac:dyDescent="0.25">
      <c r="A23" s="1326"/>
      <c r="B23" s="1328"/>
      <c r="C23" s="1326"/>
      <c r="D23" s="1326"/>
      <c r="E23" s="1321" t="s">
        <v>25</v>
      </c>
      <c r="F23" s="1312" t="s">
        <v>137</v>
      </c>
      <c r="G23" s="1312" t="s">
        <v>136</v>
      </c>
      <c r="H23" s="1312" t="s">
        <v>135</v>
      </c>
      <c r="I23" s="1314" t="s">
        <v>392</v>
      </c>
      <c r="J23" s="1314" t="s">
        <v>393</v>
      </c>
      <c r="K23" s="1314" t="s">
        <v>394</v>
      </c>
      <c r="L23" s="1312" t="s">
        <v>82</v>
      </c>
      <c r="M23" s="1326"/>
      <c r="N23" s="1326"/>
      <c r="O23" s="1326"/>
      <c r="P23" s="1311"/>
      <c r="Q23" s="1311"/>
      <c r="R23" s="1311"/>
      <c r="S23" s="1323" t="s">
        <v>3</v>
      </c>
      <c r="T23" s="1323" t="s">
        <v>13</v>
      </c>
      <c r="U23" s="1333"/>
      <c r="V23" s="1333"/>
      <c r="W23" s="1311"/>
      <c r="X23" s="1311"/>
      <c r="Y23" s="1311"/>
      <c r="Z23" s="1311"/>
      <c r="AA23" s="1311"/>
      <c r="AB23" s="1311"/>
      <c r="AC23" s="1311"/>
      <c r="AD23" s="1311"/>
      <c r="AE23" s="1311"/>
      <c r="AF23" s="1311" t="s">
        <v>24</v>
      </c>
      <c r="AG23" s="1311"/>
      <c r="AH23" s="1311" t="s">
        <v>23</v>
      </c>
      <c r="AI23" s="1311"/>
      <c r="AJ23" s="1316" t="s">
        <v>22</v>
      </c>
      <c r="AK23" s="1316" t="s">
        <v>21</v>
      </c>
      <c r="AL23" s="1316" t="s">
        <v>20</v>
      </c>
      <c r="AM23" s="1316" t="s">
        <v>19</v>
      </c>
      <c r="AN23" s="1316" t="s">
        <v>18</v>
      </c>
      <c r="AO23" s="1316" t="s">
        <v>17</v>
      </c>
      <c r="AP23" s="1316" t="s">
        <v>16</v>
      </c>
      <c r="AQ23" s="1334" t="s">
        <v>13</v>
      </c>
      <c r="AR23" s="1311"/>
      <c r="AS23" s="1311"/>
      <c r="AT23" s="1311"/>
      <c r="AU23" s="1311"/>
      <c r="AV23" s="1320"/>
    </row>
    <row r="24" spans="1:48" s="26" customFormat="1" ht="96.75" customHeight="1" x14ac:dyDescent="0.25">
      <c r="A24" s="1317"/>
      <c r="B24" s="1329"/>
      <c r="C24" s="1317"/>
      <c r="D24" s="1317"/>
      <c r="E24" s="1322"/>
      <c r="F24" s="1313"/>
      <c r="G24" s="1313"/>
      <c r="H24" s="1313"/>
      <c r="I24" s="1315"/>
      <c r="J24" s="1315"/>
      <c r="K24" s="1315"/>
      <c r="L24" s="1313"/>
      <c r="M24" s="1317"/>
      <c r="N24" s="1317"/>
      <c r="O24" s="1317"/>
      <c r="P24" s="1311"/>
      <c r="Q24" s="1311"/>
      <c r="R24" s="1311"/>
      <c r="S24" s="1324"/>
      <c r="T24" s="1324"/>
      <c r="U24" s="1333"/>
      <c r="V24" s="1333"/>
      <c r="W24" s="1311"/>
      <c r="X24" s="1311"/>
      <c r="Y24" s="1311"/>
      <c r="Z24" s="1311"/>
      <c r="AA24" s="1311"/>
      <c r="AB24" s="1311"/>
      <c r="AC24" s="1311"/>
      <c r="AD24" s="1311"/>
      <c r="AE24" s="1311"/>
      <c r="AF24" s="195" t="s">
        <v>15</v>
      </c>
      <c r="AG24" s="195" t="s">
        <v>14</v>
      </c>
      <c r="AH24" s="196" t="s">
        <v>3</v>
      </c>
      <c r="AI24" s="196" t="s">
        <v>13</v>
      </c>
      <c r="AJ24" s="1317"/>
      <c r="AK24" s="1317"/>
      <c r="AL24" s="1317"/>
      <c r="AM24" s="1317"/>
      <c r="AN24" s="1317"/>
      <c r="AO24" s="1317"/>
      <c r="AP24" s="1317"/>
      <c r="AQ24" s="1335"/>
      <c r="AR24" s="1311"/>
      <c r="AS24" s="1311"/>
      <c r="AT24" s="1311"/>
      <c r="AU24" s="1311"/>
      <c r="AV24" s="1320"/>
    </row>
    <row r="25" spans="1:48" s="20" customFormat="1" ht="11.25" x14ac:dyDescent="0.2">
      <c r="A25" s="25">
        <v>1</v>
      </c>
      <c r="B25" s="25">
        <v>2</v>
      </c>
      <c r="C25" s="25">
        <v>4</v>
      </c>
      <c r="D25" s="25">
        <v>5</v>
      </c>
      <c r="E25" s="25">
        <v>6</v>
      </c>
      <c r="F25" s="25">
        <f t="shared" ref="F25:AV25" si="0">E25+1</f>
        <v>7</v>
      </c>
      <c r="G25" s="25">
        <f t="shared" si="0"/>
        <v>8</v>
      </c>
      <c r="H25" s="25">
        <f t="shared" si="0"/>
        <v>9</v>
      </c>
      <c r="I25" s="25">
        <f t="shared" si="0"/>
        <v>10</v>
      </c>
      <c r="J25" s="25">
        <f t="shared" si="0"/>
        <v>11</v>
      </c>
      <c r="K25" s="25">
        <f t="shared" si="0"/>
        <v>12</v>
      </c>
      <c r="L25" s="25">
        <f t="shared" si="0"/>
        <v>13</v>
      </c>
      <c r="M25" s="25">
        <f t="shared" si="0"/>
        <v>14</v>
      </c>
      <c r="N25" s="25">
        <f t="shared" si="0"/>
        <v>15</v>
      </c>
      <c r="O25" s="25">
        <f t="shared" si="0"/>
        <v>16</v>
      </c>
      <c r="P25" s="25">
        <f t="shared" si="0"/>
        <v>17</v>
      </c>
      <c r="Q25" s="25">
        <f t="shared" si="0"/>
        <v>18</v>
      </c>
      <c r="R25" s="25">
        <f t="shared" si="0"/>
        <v>19</v>
      </c>
      <c r="S25" s="25">
        <f t="shared" si="0"/>
        <v>20</v>
      </c>
      <c r="T25" s="25">
        <f t="shared" si="0"/>
        <v>21</v>
      </c>
      <c r="U25" s="25">
        <f t="shared" si="0"/>
        <v>22</v>
      </c>
      <c r="V25" s="25">
        <f t="shared" si="0"/>
        <v>23</v>
      </c>
      <c r="W25" s="25">
        <f t="shared" si="0"/>
        <v>24</v>
      </c>
      <c r="X25" s="25">
        <f t="shared" si="0"/>
        <v>25</v>
      </c>
      <c r="Y25" s="25">
        <f t="shared" si="0"/>
        <v>26</v>
      </c>
      <c r="Z25" s="25">
        <f t="shared" si="0"/>
        <v>27</v>
      </c>
      <c r="AA25" s="25">
        <f t="shared" si="0"/>
        <v>28</v>
      </c>
      <c r="AB25" s="25">
        <f t="shared" si="0"/>
        <v>29</v>
      </c>
      <c r="AC25" s="25">
        <f t="shared" si="0"/>
        <v>30</v>
      </c>
      <c r="AD25" s="25">
        <f t="shared" si="0"/>
        <v>31</v>
      </c>
      <c r="AE25" s="25">
        <f t="shared" si="0"/>
        <v>32</v>
      </c>
      <c r="AF25" s="25">
        <f t="shared" si="0"/>
        <v>33</v>
      </c>
      <c r="AG25" s="25">
        <f t="shared" si="0"/>
        <v>34</v>
      </c>
      <c r="AH25" s="25">
        <f t="shared" si="0"/>
        <v>35</v>
      </c>
      <c r="AI25" s="25">
        <f t="shared" si="0"/>
        <v>36</v>
      </c>
      <c r="AJ25" s="25">
        <f t="shared" si="0"/>
        <v>37</v>
      </c>
      <c r="AK25" s="25">
        <f t="shared" si="0"/>
        <v>38</v>
      </c>
      <c r="AL25" s="25">
        <f t="shared" si="0"/>
        <v>39</v>
      </c>
      <c r="AM25" s="25">
        <f t="shared" si="0"/>
        <v>40</v>
      </c>
      <c r="AN25" s="25">
        <f t="shared" si="0"/>
        <v>41</v>
      </c>
      <c r="AO25" s="25">
        <f t="shared" si="0"/>
        <v>42</v>
      </c>
      <c r="AP25" s="25">
        <f t="shared" si="0"/>
        <v>43</v>
      </c>
      <c r="AQ25" s="25">
        <f t="shared" si="0"/>
        <v>44</v>
      </c>
      <c r="AR25" s="25">
        <f t="shared" si="0"/>
        <v>45</v>
      </c>
      <c r="AS25" s="25">
        <f t="shared" si="0"/>
        <v>46</v>
      </c>
      <c r="AT25" s="25">
        <f t="shared" si="0"/>
        <v>47</v>
      </c>
      <c r="AU25" s="25">
        <f t="shared" si="0"/>
        <v>48</v>
      </c>
      <c r="AV25" s="25">
        <f t="shared" si="0"/>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64" customWidth="1"/>
    <col min="3" max="256" width="9.140625" style="165"/>
    <col min="257" max="258" width="66.140625" style="165" customWidth="1"/>
    <col min="259" max="512" width="9.140625" style="165"/>
    <col min="513" max="514" width="66.140625" style="165" customWidth="1"/>
    <col min="515" max="768" width="9.140625" style="165"/>
    <col min="769" max="770" width="66.140625" style="165" customWidth="1"/>
    <col min="771" max="1024" width="9.140625" style="165"/>
    <col min="1025" max="1026" width="66.140625" style="165" customWidth="1"/>
    <col min="1027" max="1280" width="9.140625" style="165"/>
    <col min="1281" max="1282" width="66.140625" style="165" customWidth="1"/>
    <col min="1283" max="1536" width="9.140625" style="165"/>
    <col min="1537" max="1538" width="66.140625" style="165" customWidth="1"/>
    <col min="1539" max="1792" width="9.140625" style="165"/>
    <col min="1793" max="1794" width="66.140625" style="165" customWidth="1"/>
    <col min="1795" max="2048" width="9.140625" style="165"/>
    <col min="2049" max="2050" width="66.140625" style="165" customWidth="1"/>
    <col min="2051" max="2304" width="9.140625" style="165"/>
    <col min="2305" max="2306" width="66.140625" style="165" customWidth="1"/>
    <col min="2307" max="2560" width="9.140625" style="165"/>
    <col min="2561" max="2562" width="66.140625" style="165" customWidth="1"/>
    <col min="2563" max="2816" width="9.140625" style="165"/>
    <col min="2817" max="2818" width="66.140625" style="165" customWidth="1"/>
    <col min="2819" max="3072" width="9.140625" style="165"/>
    <col min="3073" max="3074" width="66.140625" style="165" customWidth="1"/>
    <col min="3075" max="3328" width="9.140625" style="165"/>
    <col min="3329" max="3330" width="66.140625" style="165" customWidth="1"/>
    <col min="3331" max="3584" width="9.140625" style="165"/>
    <col min="3585" max="3586" width="66.140625" style="165" customWidth="1"/>
    <col min="3587" max="3840" width="9.140625" style="165"/>
    <col min="3841" max="3842" width="66.140625" style="165" customWidth="1"/>
    <col min="3843" max="4096" width="9.140625" style="165"/>
    <col min="4097" max="4098" width="66.140625" style="165" customWidth="1"/>
    <col min="4099" max="4352" width="9.140625" style="165"/>
    <col min="4353" max="4354" width="66.140625" style="165" customWidth="1"/>
    <col min="4355" max="4608" width="9.140625" style="165"/>
    <col min="4609" max="4610" width="66.140625" style="165" customWidth="1"/>
    <col min="4611" max="4864" width="9.140625" style="165"/>
    <col min="4865" max="4866" width="66.140625" style="165" customWidth="1"/>
    <col min="4867" max="5120" width="9.140625" style="165"/>
    <col min="5121" max="5122" width="66.140625" style="165" customWidth="1"/>
    <col min="5123" max="5376" width="9.140625" style="165"/>
    <col min="5377" max="5378" width="66.140625" style="165" customWidth="1"/>
    <col min="5379" max="5632" width="9.140625" style="165"/>
    <col min="5633" max="5634" width="66.140625" style="165" customWidth="1"/>
    <col min="5635" max="5888" width="9.140625" style="165"/>
    <col min="5889" max="5890" width="66.140625" style="165" customWidth="1"/>
    <col min="5891" max="6144" width="9.140625" style="165"/>
    <col min="6145" max="6146" width="66.140625" style="165" customWidth="1"/>
    <col min="6147" max="6400" width="9.140625" style="165"/>
    <col min="6401" max="6402" width="66.140625" style="165" customWidth="1"/>
    <col min="6403" max="6656" width="9.140625" style="165"/>
    <col min="6657" max="6658" width="66.140625" style="165" customWidth="1"/>
    <col min="6659" max="6912" width="9.140625" style="165"/>
    <col min="6913" max="6914" width="66.140625" style="165" customWidth="1"/>
    <col min="6915" max="7168" width="9.140625" style="165"/>
    <col min="7169" max="7170" width="66.140625" style="165" customWidth="1"/>
    <col min="7171" max="7424" width="9.140625" style="165"/>
    <col min="7425" max="7426" width="66.140625" style="165" customWidth="1"/>
    <col min="7427" max="7680" width="9.140625" style="165"/>
    <col min="7681" max="7682" width="66.140625" style="165" customWidth="1"/>
    <col min="7683" max="7936" width="9.140625" style="165"/>
    <col min="7937" max="7938" width="66.140625" style="165" customWidth="1"/>
    <col min="7939" max="8192" width="9.140625" style="165"/>
    <col min="8193" max="8194" width="66.140625" style="165" customWidth="1"/>
    <col min="8195" max="8448" width="9.140625" style="165"/>
    <col min="8449" max="8450" width="66.140625" style="165" customWidth="1"/>
    <col min="8451" max="8704" width="9.140625" style="165"/>
    <col min="8705" max="8706" width="66.140625" style="165" customWidth="1"/>
    <col min="8707" max="8960" width="9.140625" style="165"/>
    <col min="8961" max="8962" width="66.140625" style="165" customWidth="1"/>
    <col min="8963" max="9216" width="9.140625" style="165"/>
    <col min="9217" max="9218" width="66.140625" style="165" customWidth="1"/>
    <col min="9219" max="9472" width="9.140625" style="165"/>
    <col min="9473" max="9474" width="66.140625" style="165" customWidth="1"/>
    <col min="9475" max="9728" width="9.140625" style="165"/>
    <col min="9729" max="9730" width="66.140625" style="165" customWidth="1"/>
    <col min="9731" max="9984" width="9.140625" style="165"/>
    <col min="9985" max="9986" width="66.140625" style="165" customWidth="1"/>
    <col min="9987" max="10240" width="9.140625" style="165"/>
    <col min="10241" max="10242" width="66.140625" style="165" customWidth="1"/>
    <col min="10243" max="10496" width="9.140625" style="165"/>
    <col min="10497" max="10498" width="66.140625" style="165" customWidth="1"/>
    <col min="10499" max="10752" width="9.140625" style="165"/>
    <col min="10753" max="10754" width="66.140625" style="165" customWidth="1"/>
    <col min="10755" max="11008" width="9.140625" style="165"/>
    <col min="11009" max="11010" width="66.140625" style="165" customWidth="1"/>
    <col min="11011" max="11264" width="9.140625" style="165"/>
    <col min="11265" max="11266" width="66.140625" style="165" customWidth="1"/>
    <col min="11267" max="11520" width="9.140625" style="165"/>
    <col min="11521" max="11522" width="66.140625" style="165" customWidth="1"/>
    <col min="11523" max="11776" width="9.140625" style="165"/>
    <col min="11777" max="11778" width="66.140625" style="165" customWidth="1"/>
    <col min="11779" max="12032" width="9.140625" style="165"/>
    <col min="12033" max="12034" width="66.140625" style="165" customWidth="1"/>
    <col min="12035" max="12288" width="9.140625" style="165"/>
    <col min="12289" max="12290" width="66.140625" style="165" customWidth="1"/>
    <col min="12291" max="12544" width="9.140625" style="165"/>
    <col min="12545" max="12546" width="66.140625" style="165" customWidth="1"/>
    <col min="12547" max="12800" width="9.140625" style="165"/>
    <col min="12801" max="12802" width="66.140625" style="165" customWidth="1"/>
    <col min="12803" max="13056" width="9.140625" style="165"/>
    <col min="13057" max="13058" width="66.140625" style="165" customWidth="1"/>
    <col min="13059" max="13312" width="9.140625" style="165"/>
    <col min="13313" max="13314" width="66.140625" style="165" customWidth="1"/>
    <col min="13315" max="13568" width="9.140625" style="165"/>
    <col min="13569" max="13570" width="66.140625" style="165" customWidth="1"/>
    <col min="13571" max="13824" width="9.140625" style="165"/>
    <col min="13825" max="13826" width="66.140625" style="165" customWidth="1"/>
    <col min="13827" max="14080" width="9.140625" style="165"/>
    <col min="14081" max="14082" width="66.140625" style="165" customWidth="1"/>
    <col min="14083" max="14336" width="9.140625" style="165"/>
    <col min="14337" max="14338" width="66.140625" style="165" customWidth="1"/>
    <col min="14339" max="14592" width="9.140625" style="165"/>
    <col min="14593" max="14594" width="66.140625" style="165" customWidth="1"/>
    <col min="14595" max="14848" width="9.140625" style="165"/>
    <col min="14849" max="14850" width="66.140625" style="165" customWidth="1"/>
    <col min="14851" max="15104" width="9.140625" style="165"/>
    <col min="15105" max="15106" width="66.140625" style="165" customWidth="1"/>
    <col min="15107" max="15360" width="9.140625" style="165"/>
    <col min="15361" max="15362" width="66.140625" style="165" customWidth="1"/>
    <col min="15363" max="15616" width="9.140625" style="165"/>
    <col min="15617" max="15618" width="66.140625" style="165" customWidth="1"/>
    <col min="15619" max="15872" width="9.140625" style="165"/>
    <col min="15873" max="15874" width="66.140625" style="165" customWidth="1"/>
    <col min="15875" max="16128" width="9.140625" style="165"/>
    <col min="16129" max="16130" width="66.140625" style="165" customWidth="1"/>
    <col min="16131" max="16384" width="9.140625" style="165"/>
  </cols>
  <sheetData>
    <row r="1" spans="1:8" ht="18.75" x14ac:dyDescent="0.25">
      <c r="B1" s="44" t="s">
        <v>71</v>
      </c>
    </row>
    <row r="2" spans="1:8" ht="18.75" x14ac:dyDescent="0.3">
      <c r="B2" s="15" t="s">
        <v>12</v>
      </c>
    </row>
    <row r="3" spans="1:8" ht="18.75" x14ac:dyDescent="0.3">
      <c r="B3" s="15" t="s">
        <v>483</v>
      </c>
    </row>
    <row r="4" spans="1:8" x14ac:dyDescent="0.25">
      <c r="B4" s="49"/>
    </row>
    <row r="5" spans="1:8" ht="18.75" x14ac:dyDescent="0.3">
      <c r="A5" s="1341" t="s">
        <v>327</v>
      </c>
      <c r="B5" s="1341"/>
      <c r="C5" s="95"/>
      <c r="D5" s="95"/>
      <c r="E5" s="95"/>
      <c r="F5" s="95"/>
      <c r="G5" s="95"/>
      <c r="H5" s="95"/>
    </row>
    <row r="6" spans="1:8" ht="18.75" x14ac:dyDescent="0.3">
      <c r="A6" s="200"/>
      <c r="B6" s="200"/>
      <c r="C6" s="200"/>
      <c r="D6" s="200"/>
      <c r="E6" s="200"/>
      <c r="F6" s="200"/>
      <c r="G6" s="200"/>
      <c r="H6" s="200"/>
    </row>
    <row r="7" spans="1:8" ht="18.75" x14ac:dyDescent="0.25">
      <c r="A7" s="1121" t="s">
        <v>11</v>
      </c>
      <c r="B7" s="1121"/>
      <c r="C7" s="199"/>
      <c r="D7" s="199"/>
      <c r="E7" s="199"/>
      <c r="F7" s="199"/>
      <c r="G7" s="199"/>
      <c r="H7" s="199"/>
    </row>
    <row r="8" spans="1:8" ht="18.75" x14ac:dyDescent="0.25">
      <c r="A8" s="199"/>
      <c r="B8" s="199"/>
      <c r="C8" s="199"/>
      <c r="D8" s="199"/>
      <c r="E8" s="199"/>
      <c r="F8" s="199"/>
      <c r="G8" s="199"/>
      <c r="H8" s="199"/>
    </row>
    <row r="9" spans="1:8" x14ac:dyDescent="0.25">
      <c r="A9" s="1214" t="s">
        <v>8</v>
      </c>
      <c r="B9" s="1214"/>
      <c r="C9" s="197"/>
      <c r="D9" s="197"/>
      <c r="E9" s="197"/>
      <c r="F9" s="197"/>
      <c r="G9" s="197"/>
      <c r="H9" s="197"/>
    </row>
    <row r="10" spans="1:8" x14ac:dyDescent="0.25">
      <c r="A10" s="1118" t="s">
        <v>10</v>
      </c>
      <c r="B10" s="1118"/>
      <c r="C10" s="198"/>
      <c r="D10" s="198"/>
      <c r="E10" s="198"/>
      <c r="F10" s="198"/>
      <c r="G10" s="198"/>
      <c r="H10" s="198"/>
    </row>
    <row r="11" spans="1:8" ht="18.75" x14ac:dyDescent="0.25">
      <c r="A11" s="199"/>
      <c r="B11" s="199"/>
      <c r="C11" s="199"/>
      <c r="D11" s="199"/>
      <c r="E11" s="199"/>
      <c r="F11" s="199"/>
      <c r="G11" s="199"/>
      <c r="H11" s="199"/>
    </row>
    <row r="12" spans="1:8" ht="30.75" customHeight="1" x14ac:dyDescent="0.25">
      <c r="A12" s="1214" t="s">
        <v>8</v>
      </c>
      <c r="B12" s="1214"/>
      <c r="C12" s="197"/>
      <c r="D12" s="197"/>
      <c r="E12" s="197"/>
      <c r="F12" s="197"/>
      <c r="G12" s="197"/>
      <c r="H12" s="197"/>
    </row>
    <row r="13" spans="1:8" x14ac:dyDescent="0.25">
      <c r="A13" s="1118" t="s">
        <v>9</v>
      </c>
      <c r="B13" s="1118"/>
      <c r="C13" s="198"/>
      <c r="D13" s="198"/>
      <c r="E13" s="198"/>
      <c r="F13" s="198"/>
      <c r="G13" s="198"/>
      <c r="H13" s="198"/>
    </row>
    <row r="14" spans="1:8" ht="18.75" x14ac:dyDescent="0.25">
      <c r="A14" s="11"/>
      <c r="B14" s="11"/>
      <c r="C14" s="11"/>
      <c r="D14" s="11"/>
      <c r="E14" s="11"/>
      <c r="F14" s="11"/>
      <c r="G14" s="11"/>
      <c r="H14" s="11"/>
    </row>
    <row r="15" spans="1:8" x14ac:dyDescent="0.25">
      <c r="A15" s="1214" t="s">
        <v>8</v>
      </c>
      <c r="B15" s="1214"/>
      <c r="C15" s="197"/>
      <c r="D15" s="197"/>
      <c r="E15" s="197"/>
      <c r="F15" s="197"/>
      <c r="G15" s="197"/>
      <c r="H15" s="197"/>
    </row>
    <row r="16" spans="1:8" x14ac:dyDescent="0.25">
      <c r="A16" s="1118" t="s">
        <v>7</v>
      </c>
      <c r="B16" s="1118"/>
      <c r="C16" s="198"/>
      <c r="D16" s="198"/>
      <c r="E16" s="198"/>
      <c r="F16" s="198"/>
      <c r="G16" s="198"/>
      <c r="H16" s="198"/>
    </row>
    <row r="17" spans="1:2" x14ac:dyDescent="0.25">
      <c r="B17" s="166"/>
    </row>
    <row r="18" spans="1:2" ht="33.75" customHeight="1" x14ac:dyDescent="0.25">
      <c r="A18" s="1339" t="s">
        <v>472</v>
      </c>
      <c r="B18" s="1340"/>
    </row>
    <row r="19" spans="1:2" x14ac:dyDescent="0.25">
      <c r="B19" s="49"/>
    </row>
    <row r="20" spans="1:2" ht="16.5" thickBot="1" x14ac:dyDescent="0.3">
      <c r="B20" s="167"/>
    </row>
    <row r="21" spans="1:2" ht="16.5" thickBot="1" x14ac:dyDescent="0.3">
      <c r="A21" s="168" t="s">
        <v>338</v>
      </c>
      <c r="B21" s="169"/>
    </row>
    <row r="22" spans="1:2" ht="16.5" thickBot="1" x14ac:dyDescent="0.3">
      <c r="A22" s="168" t="s">
        <v>339</v>
      </c>
      <c r="B22" s="169" t="s">
        <v>486</v>
      </c>
    </row>
    <row r="23" spans="1:2" ht="16.5" thickBot="1" x14ac:dyDescent="0.3">
      <c r="A23" s="168" t="s">
        <v>324</v>
      </c>
      <c r="B23" s="170" t="s">
        <v>487</v>
      </c>
    </row>
    <row r="24" spans="1:2" ht="16.5" thickBot="1" x14ac:dyDescent="0.3">
      <c r="A24" s="168" t="s">
        <v>340</v>
      </c>
      <c r="B24" s="170"/>
    </row>
    <row r="25" spans="1:2" ht="16.5" thickBot="1" x14ac:dyDescent="0.3">
      <c r="A25" s="171" t="s">
        <v>341</v>
      </c>
      <c r="B25" s="169">
        <v>2019</v>
      </c>
    </row>
    <row r="26" spans="1:2" ht="30.75" thickBot="1" x14ac:dyDescent="0.3">
      <c r="A26" s="172" t="s">
        <v>342</v>
      </c>
      <c r="B26" s="173" t="s">
        <v>343</v>
      </c>
    </row>
    <row r="27" spans="1:2" ht="29.25" thickBot="1" x14ac:dyDescent="0.3">
      <c r="A27" s="180" t="s">
        <v>488</v>
      </c>
      <c r="B27" s="175"/>
    </row>
    <row r="28" spans="1:2" ht="16.5" thickBot="1" x14ac:dyDescent="0.3">
      <c r="A28" s="175" t="s">
        <v>344</v>
      </c>
      <c r="B28" s="175" t="s">
        <v>490</v>
      </c>
    </row>
    <row r="29" spans="1:2" ht="29.25" thickBot="1" x14ac:dyDescent="0.3">
      <c r="A29" s="181" t="s">
        <v>345</v>
      </c>
      <c r="B29" s="175"/>
    </row>
    <row r="30" spans="1:2" ht="29.25" thickBot="1" x14ac:dyDescent="0.3">
      <c r="A30" s="181" t="s">
        <v>346</v>
      </c>
      <c r="B30" s="175" t="s">
        <v>489</v>
      </c>
    </row>
    <row r="31" spans="1:2" ht="16.5" thickBot="1" x14ac:dyDescent="0.3">
      <c r="A31" s="175" t="s">
        <v>347</v>
      </c>
      <c r="B31" s="175"/>
    </row>
    <row r="32" spans="1:2" ht="29.25" thickBot="1" x14ac:dyDescent="0.3">
      <c r="A32" s="181" t="s">
        <v>348</v>
      </c>
      <c r="B32" s="175" t="s">
        <v>489</v>
      </c>
    </row>
    <row r="33" spans="1:2" ht="16.5" thickBot="1" x14ac:dyDescent="0.3">
      <c r="A33" s="175" t="s">
        <v>349</v>
      </c>
      <c r="B33" s="175" t="s">
        <v>489</v>
      </c>
    </row>
    <row r="34" spans="1:2" ht="16.5" thickBot="1" x14ac:dyDescent="0.3">
      <c r="A34" s="175" t="s">
        <v>350</v>
      </c>
      <c r="B34" s="175" t="s">
        <v>489</v>
      </c>
    </row>
    <row r="35" spans="1:2" ht="16.5" thickBot="1" x14ac:dyDescent="0.3">
      <c r="A35" s="175" t="s">
        <v>351</v>
      </c>
      <c r="B35" s="175" t="s">
        <v>489</v>
      </c>
    </row>
    <row r="36" spans="1:2" ht="16.5" thickBot="1" x14ac:dyDescent="0.3">
      <c r="A36" s="175" t="s">
        <v>352</v>
      </c>
      <c r="B36" s="175" t="s">
        <v>489</v>
      </c>
    </row>
    <row r="37" spans="1:2" ht="29.25" thickBot="1" x14ac:dyDescent="0.3">
      <c r="A37" s="181" t="s">
        <v>353</v>
      </c>
      <c r="B37" s="175"/>
    </row>
    <row r="38" spans="1:2" ht="16.5" thickBot="1" x14ac:dyDescent="0.3">
      <c r="A38" s="175" t="s">
        <v>349</v>
      </c>
      <c r="B38" s="175"/>
    </row>
    <row r="39" spans="1:2" ht="16.5" thickBot="1" x14ac:dyDescent="0.3">
      <c r="A39" s="175" t="s">
        <v>350</v>
      </c>
      <c r="B39" s="175"/>
    </row>
    <row r="40" spans="1:2" ht="16.5" thickBot="1" x14ac:dyDescent="0.3">
      <c r="A40" s="175" t="s">
        <v>351</v>
      </c>
      <c r="B40" s="175"/>
    </row>
    <row r="41" spans="1:2" ht="16.5" thickBot="1" x14ac:dyDescent="0.3">
      <c r="A41" s="175" t="s">
        <v>352</v>
      </c>
      <c r="B41" s="175"/>
    </row>
    <row r="42" spans="1:2" ht="29.25" thickBot="1" x14ac:dyDescent="0.3">
      <c r="A42" s="181" t="s">
        <v>354</v>
      </c>
      <c r="B42" s="175"/>
    </row>
    <row r="43" spans="1:2" ht="16.5" thickBot="1" x14ac:dyDescent="0.3">
      <c r="A43" s="175" t="s">
        <v>349</v>
      </c>
      <c r="B43" s="175"/>
    </row>
    <row r="44" spans="1:2" ht="16.5" thickBot="1" x14ac:dyDescent="0.3">
      <c r="A44" s="175" t="s">
        <v>350</v>
      </c>
      <c r="B44" s="175"/>
    </row>
    <row r="45" spans="1:2" ht="16.5" thickBot="1" x14ac:dyDescent="0.3">
      <c r="A45" s="175" t="s">
        <v>351</v>
      </c>
      <c r="B45" s="175"/>
    </row>
    <row r="46" spans="1:2" ht="16.5" thickBot="1" x14ac:dyDescent="0.3">
      <c r="A46" s="175" t="s">
        <v>352</v>
      </c>
      <c r="B46" s="175"/>
    </row>
    <row r="47" spans="1:2" ht="29.25" thickBot="1" x14ac:dyDescent="0.3">
      <c r="A47" s="174" t="s">
        <v>355</v>
      </c>
      <c r="B47" s="182"/>
    </row>
    <row r="48" spans="1:2" ht="16.5" thickBot="1" x14ac:dyDescent="0.3">
      <c r="A48" s="176" t="s">
        <v>347</v>
      </c>
      <c r="B48" s="182"/>
    </row>
    <row r="49" spans="1:2" ht="16.5" thickBot="1" x14ac:dyDescent="0.3">
      <c r="A49" s="176" t="s">
        <v>356</v>
      </c>
      <c r="B49" s="182"/>
    </row>
    <row r="50" spans="1:2" ht="16.5" thickBot="1" x14ac:dyDescent="0.3">
      <c r="A50" s="176" t="s">
        <v>357</v>
      </c>
      <c r="B50" s="182"/>
    </row>
    <row r="51" spans="1:2" ht="16.5" thickBot="1" x14ac:dyDescent="0.3">
      <c r="A51" s="176" t="s">
        <v>358</v>
      </c>
      <c r="B51" s="182"/>
    </row>
    <row r="52" spans="1:2" ht="16.5" thickBot="1" x14ac:dyDescent="0.3">
      <c r="A52" s="171" t="s">
        <v>359</v>
      </c>
      <c r="B52" s="183"/>
    </row>
    <row r="53" spans="1:2" ht="16.5" thickBot="1" x14ac:dyDescent="0.3">
      <c r="A53" s="171" t="s">
        <v>360</v>
      </c>
      <c r="B53" s="183"/>
    </row>
    <row r="54" spans="1:2" ht="16.5" thickBot="1" x14ac:dyDescent="0.3">
      <c r="A54" s="171" t="s">
        <v>361</v>
      </c>
      <c r="B54" s="183"/>
    </row>
    <row r="55" spans="1:2" ht="16.5" thickBot="1" x14ac:dyDescent="0.3">
      <c r="A55" s="172" t="s">
        <v>362</v>
      </c>
      <c r="B55" s="173"/>
    </row>
    <row r="56" spans="1:2" x14ac:dyDescent="0.25">
      <c r="A56" s="174" t="s">
        <v>363</v>
      </c>
      <c r="B56" s="1336" t="s">
        <v>364</v>
      </c>
    </row>
    <row r="57" spans="1:2" x14ac:dyDescent="0.25">
      <c r="A57" s="178" t="s">
        <v>365</v>
      </c>
      <c r="B57" s="1337"/>
    </row>
    <row r="58" spans="1:2" x14ac:dyDescent="0.25">
      <c r="A58" s="178" t="s">
        <v>366</v>
      </c>
      <c r="B58" s="1337"/>
    </row>
    <row r="59" spans="1:2" x14ac:dyDescent="0.25">
      <c r="A59" s="178" t="s">
        <v>367</v>
      </c>
      <c r="B59" s="1337"/>
    </row>
    <row r="60" spans="1:2" x14ac:dyDescent="0.25">
      <c r="A60" s="178" t="s">
        <v>368</v>
      </c>
      <c r="B60" s="1337"/>
    </row>
    <row r="61" spans="1:2" ht="16.5" thickBot="1" x14ac:dyDescent="0.3">
      <c r="A61" s="179" t="s">
        <v>369</v>
      </c>
      <c r="B61" s="1338"/>
    </row>
    <row r="62" spans="1:2" ht="30.75" thickBot="1" x14ac:dyDescent="0.3">
      <c r="A62" s="176" t="s">
        <v>370</v>
      </c>
      <c r="B62" s="177"/>
    </row>
    <row r="63" spans="1:2" ht="29.25" thickBot="1" x14ac:dyDescent="0.3">
      <c r="A63" s="171" t="s">
        <v>371</v>
      </c>
      <c r="B63" s="177"/>
    </row>
    <row r="64" spans="1:2" ht="16.5" thickBot="1" x14ac:dyDescent="0.3">
      <c r="A64" s="176" t="s">
        <v>347</v>
      </c>
      <c r="B64" s="184"/>
    </row>
    <row r="65" spans="1:2" ht="16.5" thickBot="1" x14ac:dyDescent="0.3">
      <c r="A65" s="176" t="s">
        <v>372</v>
      </c>
      <c r="B65" s="177"/>
    </row>
    <row r="66" spans="1:2" ht="16.5" thickBot="1" x14ac:dyDescent="0.3">
      <c r="A66" s="176" t="s">
        <v>373</v>
      </c>
      <c r="B66" s="184"/>
    </row>
    <row r="67" spans="1:2" ht="30.75" thickBot="1" x14ac:dyDescent="0.3">
      <c r="A67" s="185" t="s">
        <v>374</v>
      </c>
      <c r="B67" s="201" t="s">
        <v>375</v>
      </c>
    </row>
    <row r="68" spans="1:2" ht="16.5" thickBot="1" x14ac:dyDescent="0.3">
      <c r="A68" s="171" t="s">
        <v>376</v>
      </c>
      <c r="B68" s="183"/>
    </row>
    <row r="69" spans="1:2" ht="16.5" thickBot="1" x14ac:dyDescent="0.3">
      <c r="A69" s="178" t="s">
        <v>377</v>
      </c>
      <c r="B69" s="186"/>
    </row>
    <row r="70" spans="1:2" ht="16.5" thickBot="1" x14ac:dyDescent="0.3">
      <c r="A70" s="178" t="s">
        <v>378</v>
      </c>
      <c r="B70" s="186"/>
    </row>
    <row r="71" spans="1:2" ht="16.5" thickBot="1" x14ac:dyDescent="0.3">
      <c r="A71" s="178" t="s">
        <v>379</v>
      </c>
      <c r="B71" s="186"/>
    </row>
    <row r="72" spans="1:2" ht="45.75" thickBot="1" x14ac:dyDescent="0.3">
      <c r="A72" s="187" t="s">
        <v>380</v>
      </c>
      <c r="B72" s="184" t="s">
        <v>381</v>
      </c>
    </row>
    <row r="73" spans="1:2" ht="28.5" x14ac:dyDescent="0.25">
      <c r="A73" s="174" t="s">
        <v>382</v>
      </c>
      <c r="B73" s="1336" t="s">
        <v>383</v>
      </c>
    </row>
    <row r="74" spans="1:2" x14ac:dyDescent="0.25">
      <c r="A74" s="178" t="s">
        <v>384</v>
      </c>
      <c r="B74" s="1337"/>
    </row>
    <row r="75" spans="1:2" x14ac:dyDescent="0.25">
      <c r="A75" s="178" t="s">
        <v>385</v>
      </c>
      <c r="B75" s="1337"/>
    </row>
    <row r="76" spans="1:2" x14ac:dyDescent="0.25">
      <c r="A76" s="178" t="s">
        <v>386</v>
      </c>
      <c r="B76" s="1337"/>
    </row>
    <row r="77" spans="1:2" x14ac:dyDescent="0.25">
      <c r="A77" s="178" t="s">
        <v>387</v>
      </c>
      <c r="B77" s="1337"/>
    </row>
    <row r="78" spans="1:2" ht="16.5" thickBot="1" x14ac:dyDescent="0.3">
      <c r="A78" s="188" t="s">
        <v>388</v>
      </c>
      <c r="B78" s="1338"/>
    </row>
    <row r="81" spans="1:2" x14ac:dyDescent="0.25">
      <c r="A81" s="189"/>
      <c r="B81" s="190"/>
    </row>
    <row r="82" spans="1:2" x14ac:dyDescent="0.25">
      <c r="B82" s="191"/>
    </row>
    <row r="83" spans="1:2" x14ac:dyDescent="0.25">
      <c r="B83" s="192"/>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0"/>
  <sheetViews>
    <sheetView zoomScale="70" zoomScaleNormal="70" workbookViewId="0">
      <selection activeCell="H6" sqref="H6"/>
    </sheetView>
  </sheetViews>
  <sheetFormatPr defaultRowHeight="15.75" x14ac:dyDescent="0.25"/>
  <cols>
    <col min="1" max="1" width="3" style="75" customWidth="1"/>
    <col min="2" max="2" width="9.140625" style="769" customWidth="1"/>
    <col min="3" max="3" width="101" style="67" customWidth="1"/>
    <col min="4" max="4" width="22.85546875" style="67" customWidth="1"/>
    <col min="5" max="6" width="18.7109375" style="582" customWidth="1"/>
    <col min="7" max="8" width="18.7109375" style="67" customWidth="1"/>
    <col min="9" max="12" width="18.7109375" style="729" customWidth="1"/>
    <col min="13" max="15" width="9.140625" style="67"/>
    <col min="16" max="16" width="20.7109375" style="67" bestFit="1" customWidth="1"/>
    <col min="17" max="21" width="9.140625" style="67"/>
    <col min="22" max="22" width="88" style="67" customWidth="1"/>
    <col min="23" max="16384" width="9.140625" style="67"/>
  </cols>
  <sheetData>
    <row r="1" spans="1:22" ht="128.25" customHeight="1" x14ac:dyDescent="0.25">
      <c r="A1" s="77"/>
      <c r="B1" s="80" t="s">
        <v>1127</v>
      </c>
      <c r="C1" s="97" t="s">
        <v>1128</v>
      </c>
      <c r="D1" s="97" t="s">
        <v>1129</v>
      </c>
      <c r="E1" s="97" t="s">
        <v>1130</v>
      </c>
      <c r="F1" s="97" t="s">
        <v>1131</v>
      </c>
      <c r="G1" s="97" t="s">
        <v>1132</v>
      </c>
      <c r="H1" s="97" t="s">
        <v>1133</v>
      </c>
      <c r="I1" s="667" t="s">
        <v>177</v>
      </c>
      <c r="J1" s="667" t="s">
        <v>175</v>
      </c>
      <c r="K1" s="667" t="s">
        <v>173</v>
      </c>
      <c r="L1" s="667" t="s">
        <v>171</v>
      </c>
    </row>
    <row r="2" spans="1:22" ht="18.75" x14ac:dyDescent="0.3">
      <c r="A2" s="668"/>
      <c r="B2" s="1103" t="s">
        <v>1074</v>
      </c>
      <c r="C2" s="1104"/>
      <c r="D2" s="1104"/>
      <c r="E2" s="1104"/>
      <c r="F2" s="1104"/>
      <c r="G2" s="1104"/>
      <c r="H2" s="1104"/>
      <c r="I2" s="1104"/>
      <c r="J2" s="1104"/>
      <c r="K2" s="1104"/>
      <c r="L2" s="1105"/>
    </row>
    <row r="3" spans="1:22" s="673" customFormat="1" ht="179.25" customHeight="1" x14ac:dyDescent="0.25">
      <c r="A3" s="669"/>
      <c r="B3" s="670">
        <v>1</v>
      </c>
      <c r="C3" s="671" t="s">
        <v>827</v>
      </c>
      <c r="D3" s="672" t="s">
        <v>828</v>
      </c>
      <c r="E3" s="1041" t="s">
        <v>1134</v>
      </c>
      <c r="F3" s="1042" t="s">
        <v>1135</v>
      </c>
      <c r="G3" s="1043">
        <v>3.1772884000000001</v>
      </c>
      <c r="H3" s="1044">
        <f>ROUND(G3/1.2,8)</f>
        <v>2.64774033</v>
      </c>
      <c r="I3" s="1045">
        <v>0</v>
      </c>
      <c r="J3" s="1046">
        <f>H3-K3-L3-I3</f>
        <v>1.44507355</v>
      </c>
      <c r="K3" s="1046">
        <f>ROUND(0.68060366*1.03*1.04,8)</f>
        <v>0.72906263999999998</v>
      </c>
      <c r="L3" s="1047">
        <f>ROUND(0.44212485*1.03*1.04,8)</f>
        <v>0.47360414000000001</v>
      </c>
      <c r="P3" s="674"/>
      <c r="V3" s="675"/>
    </row>
    <row r="4" spans="1:22" s="673" customFormat="1" ht="56.25" customHeight="1" x14ac:dyDescent="0.25">
      <c r="A4" s="676"/>
      <c r="B4" s="670">
        <v>5</v>
      </c>
      <c r="C4" s="677" t="s">
        <v>829</v>
      </c>
      <c r="D4" s="678" t="s">
        <v>830</v>
      </c>
      <c r="E4" s="1048">
        <v>2021</v>
      </c>
      <c r="F4" s="1049">
        <v>1970</v>
      </c>
      <c r="G4" s="1043">
        <v>0.74756968999999995</v>
      </c>
      <c r="H4" s="1043">
        <f t="shared" ref="H4:H6" si="0">ROUND(G4/1.2,8)</f>
        <v>0.62297473999999997</v>
      </c>
      <c r="I4" s="1045">
        <v>0</v>
      </c>
      <c r="J4" s="1046">
        <f t="shared" ref="J4:J6" si="1">H4-K4-L4-I4</f>
        <v>9.2614669999999982E-2</v>
      </c>
      <c r="K4" s="1046">
        <f>ROUND(0.44635464*1.03*1.04,8)</f>
        <v>0.47813508999999998</v>
      </c>
      <c r="L4" s="1047">
        <f>ROUND(0.04875372*1.03*1.04,8)</f>
        <v>5.2224979999999997E-2</v>
      </c>
    </row>
    <row r="5" spans="1:22" s="680" customFormat="1" ht="129.75" customHeight="1" x14ac:dyDescent="0.25">
      <c r="A5" s="676"/>
      <c r="B5" s="670">
        <v>8</v>
      </c>
      <c r="C5" s="679" t="s">
        <v>1136</v>
      </c>
      <c r="D5" s="678" t="s">
        <v>798</v>
      </c>
      <c r="E5" s="1048">
        <v>2021</v>
      </c>
      <c r="F5" s="1050">
        <v>1957</v>
      </c>
      <c r="G5" s="1051">
        <v>0.57416153000000003</v>
      </c>
      <c r="H5" s="1043">
        <f t="shared" si="0"/>
        <v>0.47846793999999998</v>
      </c>
      <c r="I5" s="1045">
        <v>0</v>
      </c>
      <c r="J5" s="1046">
        <f t="shared" si="1"/>
        <v>0.46246292999999999</v>
      </c>
      <c r="K5" s="1046">
        <f>ROUND(0.00315742*1.03*1.04,8)</f>
        <v>3.38223E-3</v>
      </c>
      <c r="L5" s="1047">
        <f>ROUND(0.01179512*1.03*1.039,8)</f>
        <v>1.262278E-2</v>
      </c>
    </row>
    <row r="6" spans="1:22" s="673" customFormat="1" ht="60" customHeight="1" x14ac:dyDescent="0.25">
      <c r="A6" s="676"/>
      <c r="B6" s="670">
        <v>11</v>
      </c>
      <c r="C6" s="679" t="s">
        <v>838</v>
      </c>
      <c r="D6" s="678" t="s">
        <v>839</v>
      </c>
      <c r="E6" s="1048">
        <v>2021</v>
      </c>
      <c r="F6" s="1050">
        <v>1959</v>
      </c>
      <c r="G6" s="1043">
        <v>0.79985057999999998</v>
      </c>
      <c r="H6" s="1043">
        <f t="shared" si="0"/>
        <v>0.66654215000000006</v>
      </c>
      <c r="I6" s="1045">
        <v>0</v>
      </c>
      <c r="J6" s="1046">
        <f t="shared" si="1"/>
        <v>0.66249335000000009</v>
      </c>
      <c r="K6" s="1046">
        <f>ROUND(0*1.03*1.04,8)</f>
        <v>0</v>
      </c>
      <c r="L6" s="1047">
        <f>ROUND(0.00378332*1.03*1.039,8)</f>
        <v>4.0488E-3</v>
      </c>
    </row>
    <row r="7" spans="1:22" ht="26.25" x14ac:dyDescent="0.4">
      <c r="A7" s="681"/>
      <c r="B7" s="682"/>
      <c r="C7" s="683"/>
      <c r="D7" s="683"/>
      <c r="E7" s="684"/>
      <c r="F7" s="684"/>
      <c r="G7" s="685">
        <f t="shared" ref="G7:L7" si="2">SUM(G3:G6)</f>
        <v>5.2988702000000005</v>
      </c>
      <c r="H7" s="685">
        <f t="shared" si="2"/>
        <v>4.41572516</v>
      </c>
      <c r="I7" s="685">
        <f t="shared" si="2"/>
        <v>0</v>
      </c>
      <c r="J7" s="685">
        <f t="shared" si="2"/>
        <v>2.6626444999999999</v>
      </c>
      <c r="K7" s="685">
        <f t="shared" si="2"/>
        <v>1.2105799599999998</v>
      </c>
      <c r="L7" s="685">
        <f t="shared" si="2"/>
        <v>0.54250070000000006</v>
      </c>
      <c r="P7" s="686"/>
    </row>
    <row r="8" spans="1:22" ht="20.25" x14ac:dyDescent="0.3">
      <c r="A8" s="567"/>
      <c r="B8" s="682"/>
      <c r="C8" s="687"/>
      <c r="D8" s="687"/>
      <c r="E8" s="688"/>
      <c r="F8" s="688"/>
      <c r="G8" s="687"/>
      <c r="H8" s="689">
        <v>4.3838999999999997</v>
      </c>
      <c r="I8" s="690">
        <f>H8-H7</f>
        <v>-3.1825160000000352E-2</v>
      </c>
      <c r="J8" s="691"/>
      <c r="K8" s="692"/>
      <c r="L8" s="693"/>
    </row>
    <row r="9" spans="1:22" ht="18.75" x14ac:dyDescent="0.3">
      <c r="A9" s="567"/>
      <c r="B9" s="1103" t="s">
        <v>1075</v>
      </c>
      <c r="C9" s="1104"/>
      <c r="D9" s="1104"/>
      <c r="E9" s="1104"/>
      <c r="F9" s="1104"/>
      <c r="G9" s="1104"/>
      <c r="H9" s="1104"/>
      <c r="I9" s="1104"/>
      <c r="J9" s="1104"/>
      <c r="K9" s="1104"/>
      <c r="L9" s="1105"/>
    </row>
    <row r="10" spans="1:22" s="702" customFormat="1" ht="315.75" x14ac:dyDescent="0.3">
      <c r="A10" s="694"/>
      <c r="B10" s="695">
        <v>15</v>
      </c>
      <c r="C10" s="696" t="s">
        <v>831</v>
      </c>
      <c r="D10" s="697" t="s">
        <v>832</v>
      </c>
      <c r="E10" s="698">
        <v>2022</v>
      </c>
      <c r="F10" s="698">
        <v>1965</v>
      </c>
      <c r="G10" s="699">
        <v>4.0827070699999997</v>
      </c>
      <c r="H10" s="699">
        <f>ROUND(G10/1.2,8)</f>
        <v>3.4022558900000002</v>
      </c>
      <c r="I10" s="700">
        <v>0</v>
      </c>
      <c r="J10" s="701">
        <f t="shared" ref="J10:J12" si="3">H10-K10-L10-I10</f>
        <v>1.5072204900000001</v>
      </c>
      <c r="K10" s="701">
        <f>ROUND(1.40584866*1.03*1.039,8)</f>
        <v>1.5044970600000001</v>
      </c>
      <c r="L10" s="698">
        <f>ROUND(0.36493112*1.03*1.039,8)</f>
        <v>0.39053833999999998</v>
      </c>
    </row>
    <row r="11" spans="1:22" s="702" customFormat="1" ht="109.5" customHeight="1" x14ac:dyDescent="0.25">
      <c r="A11" s="703"/>
      <c r="B11" s="698">
        <v>35</v>
      </c>
      <c r="C11" s="704" t="s">
        <v>1137</v>
      </c>
      <c r="D11" s="705" t="s">
        <v>841</v>
      </c>
      <c r="E11" s="706" t="s">
        <v>1138</v>
      </c>
      <c r="F11" s="706" t="s">
        <v>1139</v>
      </c>
      <c r="G11" s="699">
        <v>0.36587346999999998</v>
      </c>
      <c r="H11" s="699">
        <f t="shared" ref="H11:H12" si="4">ROUND(G11/1.2,8)</f>
        <v>0.30489455999999998</v>
      </c>
      <c r="I11" s="700">
        <v>0</v>
      </c>
      <c r="J11" s="701">
        <f t="shared" si="3"/>
        <v>0.30095973999999998</v>
      </c>
      <c r="K11" s="700">
        <v>0</v>
      </c>
      <c r="L11" s="698">
        <f>ROUND(0.00367682*1.03*1.039,8)</f>
        <v>3.9348200000000003E-3</v>
      </c>
    </row>
    <row r="12" spans="1:22" s="702" customFormat="1" ht="177" customHeight="1" x14ac:dyDescent="0.25">
      <c r="A12" s="707"/>
      <c r="B12" s="698">
        <v>7</v>
      </c>
      <c r="C12" s="708" t="s">
        <v>1140</v>
      </c>
      <c r="D12" s="697" t="s">
        <v>843</v>
      </c>
      <c r="E12" s="698">
        <v>2022</v>
      </c>
      <c r="F12" s="698">
        <v>1960</v>
      </c>
      <c r="G12" s="699">
        <v>0.67924450000000003</v>
      </c>
      <c r="H12" s="699">
        <f t="shared" si="4"/>
        <v>0.56603707999999997</v>
      </c>
      <c r="I12" s="709">
        <v>0</v>
      </c>
      <c r="J12" s="710">
        <f t="shared" si="3"/>
        <v>0.54937320000000001</v>
      </c>
      <c r="K12" s="709">
        <v>0</v>
      </c>
      <c r="L12" s="711">
        <f>ROUND(0.01557125*1.03*1.039,8)</f>
        <v>1.6663879999999999E-2</v>
      </c>
    </row>
    <row r="13" spans="1:22" ht="26.25" x14ac:dyDescent="0.4">
      <c r="A13" s="681"/>
      <c r="B13" s="712"/>
      <c r="C13" s="713"/>
      <c r="D13" s="713"/>
      <c r="E13" s="714"/>
      <c r="F13" s="714"/>
      <c r="G13" s="715">
        <f>SUM(G10:G12)</f>
        <v>5.1278250400000003</v>
      </c>
      <c r="H13" s="715">
        <f t="shared" ref="H13:L13" si="5">SUM(H10:H12)</f>
        <v>4.2731875300000004</v>
      </c>
      <c r="I13" s="715">
        <f t="shared" si="5"/>
        <v>0</v>
      </c>
      <c r="J13" s="715">
        <f t="shared" si="5"/>
        <v>2.3575534300000003</v>
      </c>
      <c r="K13" s="715">
        <f t="shared" si="5"/>
        <v>1.5044970600000001</v>
      </c>
      <c r="L13" s="715">
        <f t="shared" si="5"/>
        <v>0.41113704000000001</v>
      </c>
      <c r="P13" s="686"/>
    </row>
    <row r="14" spans="1:22" ht="26.25" x14ac:dyDescent="0.4">
      <c r="A14" s="681"/>
      <c r="B14" s="716"/>
      <c r="C14" s="717"/>
      <c r="D14" s="717"/>
      <c r="E14" s="718"/>
      <c r="F14" s="718"/>
      <c r="G14" s="719"/>
      <c r="H14" s="719">
        <v>4.3838999999999997</v>
      </c>
      <c r="I14" s="719">
        <f>H14-H13</f>
        <v>0.11071246999999929</v>
      </c>
      <c r="J14" s="719"/>
      <c r="K14" s="719"/>
      <c r="L14" s="720"/>
      <c r="P14" s="686"/>
    </row>
    <row r="15" spans="1:22" ht="18.75" x14ac:dyDescent="0.3">
      <c r="A15" s="681"/>
      <c r="B15" s="1103" t="s">
        <v>1077</v>
      </c>
      <c r="C15" s="1104"/>
      <c r="D15" s="1104"/>
      <c r="E15" s="1104"/>
      <c r="F15" s="1104"/>
      <c r="G15" s="1104"/>
      <c r="H15" s="1104"/>
      <c r="I15" s="1104"/>
      <c r="J15" s="1104"/>
      <c r="K15" s="1104"/>
      <c r="L15" s="1105"/>
    </row>
    <row r="16" spans="1:22" s="729" customFormat="1" ht="111.75" customHeight="1" x14ac:dyDescent="0.25">
      <c r="A16" s="721"/>
      <c r="B16" s="722">
        <v>29</v>
      </c>
      <c r="C16" s="723" t="s">
        <v>1141</v>
      </c>
      <c r="D16" s="724" t="s">
        <v>845</v>
      </c>
      <c r="E16" s="725" t="s">
        <v>1142</v>
      </c>
      <c r="F16" s="725" t="s">
        <v>1143</v>
      </c>
      <c r="G16" s="726">
        <v>1.4075926299999999</v>
      </c>
      <c r="H16" s="726">
        <f t="shared" ref="H16:H18" si="6">ROUND(G16/1.2,8)</f>
        <v>1.1729938600000001</v>
      </c>
      <c r="I16" s="727">
        <v>0</v>
      </c>
      <c r="J16" s="728">
        <f t="shared" ref="J16:J18" si="7">H16-K16-L16-I16</f>
        <v>1.1651230000000001</v>
      </c>
      <c r="K16" s="727">
        <v>0</v>
      </c>
      <c r="L16" s="722">
        <f>ROUND(0.00735478*1.03*1.039,8)</f>
        <v>7.8708600000000004E-3</v>
      </c>
    </row>
    <row r="17" spans="1:16" s="729" customFormat="1" ht="100.5" customHeight="1" x14ac:dyDescent="0.25">
      <c r="A17" s="730"/>
      <c r="B17" s="722">
        <v>32</v>
      </c>
      <c r="C17" s="723" t="s">
        <v>1144</v>
      </c>
      <c r="D17" s="724" t="s">
        <v>847</v>
      </c>
      <c r="E17" s="725" t="s">
        <v>1142</v>
      </c>
      <c r="F17" s="725" t="s">
        <v>1145</v>
      </c>
      <c r="G17" s="726">
        <v>1.02149047</v>
      </c>
      <c r="H17" s="726">
        <f t="shared" si="6"/>
        <v>0.85124206000000002</v>
      </c>
      <c r="I17" s="727">
        <v>0</v>
      </c>
      <c r="J17" s="728">
        <f t="shared" si="7"/>
        <v>0.81833869999999997</v>
      </c>
      <c r="K17" s="727">
        <v>0</v>
      </c>
      <c r="L17" s="722">
        <f>ROUND(0.03074592*1.03*1.039,8)</f>
        <v>3.290336E-2</v>
      </c>
    </row>
    <row r="18" spans="1:16" ht="126" customHeight="1" x14ac:dyDescent="0.25">
      <c r="A18" s="681"/>
      <c r="B18" s="722">
        <v>37</v>
      </c>
      <c r="C18" s="723" t="s">
        <v>848</v>
      </c>
      <c r="D18" s="724" t="s">
        <v>849</v>
      </c>
      <c r="E18" s="725" t="s">
        <v>1142</v>
      </c>
      <c r="F18" s="725" t="s">
        <v>1146</v>
      </c>
      <c r="G18" s="726">
        <v>2.71661354</v>
      </c>
      <c r="H18" s="726">
        <f t="shared" si="6"/>
        <v>2.26384462</v>
      </c>
      <c r="I18" s="727">
        <v>0</v>
      </c>
      <c r="J18" s="728">
        <f t="shared" si="7"/>
        <v>2.2402345299999999</v>
      </c>
      <c r="K18" s="727">
        <v>0</v>
      </c>
      <c r="L18" s="722">
        <f>ROUND(0.022062*1.03*1.039,8)</f>
        <v>2.361009E-2</v>
      </c>
    </row>
    <row r="19" spans="1:16" ht="26.25" x14ac:dyDescent="0.4">
      <c r="A19" s="731"/>
      <c r="B19" s="615"/>
      <c r="C19" s="79"/>
      <c r="D19" s="79"/>
      <c r="E19" s="732"/>
      <c r="F19" s="732"/>
      <c r="G19" s="715">
        <f>SUM(G16:G18)</f>
        <v>5.1456966399999997</v>
      </c>
      <c r="H19" s="715">
        <f t="shared" ref="H19:L19" si="8">SUM(H16:H18)</f>
        <v>4.2880805400000002</v>
      </c>
      <c r="I19" s="715">
        <f t="shared" si="8"/>
        <v>0</v>
      </c>
      <c r="J19" s="715">
        <f t="shared" si="8"/>
        <v>4.2236962299999998</v>
      </c>
      <c r="K19" s="715">
        <f t="shared" si="8"/>
        <v>0</v>
      </c>
      <c r="L19" s="715">
        <f t="shared" si="8"/>
        <v>6.438431E-2</v>
      </c>
      <c r="P19" s="686"/>
    </row>
    <row r="20" spans="1:16" ht="20.25" x14ac:dyDescent="0.25">
      <c r="A20" s="731"/>
      <c r="B20" s="615"/>
      <c r="C20" s="79"/>
      <c r="D20" s="79"/>
      <c r="E20" s="732"/>
      <c r="F20" s="732"/>
      <c r="G20" s="733"/>
      <c r="H20" s="733">
        <v>4.3838999999999997</v>
      </c>
      <c r="I20" s="715">
        <f>H20-H19</f>
        <v>9.5819459999999523E-2</v>
      </c>
      <c r="J20" s="733"/>
      <c r="K20" s="733"/>
      <c r="L20" s="733"/>
    </row>
    <row r="21" spans="1:16" ht="18.75" x14ac:dyDescent="0.3">
      <c r="A21" s="731"/>
      <c r="B21" s="1103" t="s">
        <v>1078</v>
      </c>
      <c r="C21" s="1104"/>
      <c r="D21" s="1104"/>
      <c r="E21" s="1104"/>
      <c r="F21" s="1104"/>
      <c r="G21" s="1104"/>
      <c r="H21" s="1104"/>
      <c r="I21" s="1104"/>
      <c r="J21" s="1104"/>
      <c r="K21" s="1104"/>
      <c r="L21" s="1105"/>
    </row>
    <row r="22" spans="1:16" ht="269.25" customHeight="1" x14ac:dyDescent="0.25">
      <c r="A22" s="567"/>
      <c r="B22" s="734">
        <v>2</v>
      </c>
      <c r="C22" s="735" t="s">
        <v>833</v>
      </c>
      <c r="D22" s="736" t="s">
        <v>834</v>
      </c>
      <c r="E22" s="734">
        <v>2024</v>
      </c>
      <c r="F22" s="734">
        <v>1980</v>
      </c>
      <c r="G22" s="737">
        <v>4.2769045099999996</v>
      </c>
      <c r="H22" s="737">
        <f>ROUND(G22/1.2,8)</f>
        <v>3.5640870900000001</v>
      </c>
      <c r="I22" s="738">
        <v>0</v>
      </c>
      <c r="J22" s="739">
        <f>H22-K22-L22-I22</f>
        <v>1.6110302600000002</v>
      </c>
      <c r="K22" s="739">
        <f>ROUND(1.48695394*1.03*1.039,8)</f>
        <v>1.5912934999999999</v>
      </c>
      <c r="L22" s="734">
        <f>ROUND(0.33804286*1.03*1.039,8)</f>
        <v>0.36176332999999999</v>
      </c>
    </row>
    <row r="23" spans="1:16" s="746" customFormat="1" ht="111" customHeight="1" x14ac:dyDescent="0.25">
      <c r="A23" s="740"/>
      <c r="B23" s="734">
        <v>34</v>
      </c>
      <c r="C23" s="741" t="s">
        <v>1147</v>
      </c>
      <c r="D23" s="742" t="s">
        <v>851</v>
      </c>
      <c r="E23" s="743" t="s">
        <v>1148</v>
      </c>
      <c r="F23" s="743" t="s">
        <v>1149</v>
      </c>
      <c r="G23" s="737">
        <v>0.96083419999999997</v>
      </c>
      <c r="H23" s="737">
        <f t="shared" ref="H23" si="9">ROUND(G23/1.2,8)</f>
        <v>0.80069517000000001</v>
      </c>
      <c r="I23" s="744">
        <v>0</v>
      </c>
      <c r="J23" s="745">
        <f t="shared" ref="J23" si="10">H23-K23-L23-I23</f>
        <v>0.79282514000000004</v>
      </c>
      <c r="K23" s="744">
        <v>0</v>
      </c>
      <c r="L23" s="734">
        <f>ROUND(0.007354*1.03*1.039,8)</f>
        <v>7.8700300000000001E-3</v>
      </c>
    </row>
    <row r="24" spans="1:16" ht="26.25" x14ac:dyDescent="0.4">
      <c r="A24" s="681"/>
      <c r="B24" s="615"/>
      <c r="C24" s="79"/>
      <c r="D24" s="79"/>
      <c r="E24" s="732"/>
      <c r="F24" s="732"/>
      <c r="G24" s="747">
        <f t="shared" ref="G24:L24" si="11">SUM(G22:G23)</f>
        <v>5.2377387099999995</v>
      </c>
      <c r="H24" s="747">
        <f t="shared" si="11"/>
        <v>4.3647822600000001</v>
      </c>
      <c r="I24" s="748">
        <f t="shared" si="11"/>
        <v>0</v>
      </c>
      <c r="J24" s="747">
        <f t="shared" si="11"/>
        <v>2.4038554000000003</v>
      </c>
      <c r="K24" s="747">
        <f t="shared" si="11"/>
        <v>1.5912934999999999</v>
      </c>
      <c r="L24" s="747">
        <f t="shared" si="11"/>
        <v>0.36963336000000002</v>
      </c>
      <c r="P24" s="686"/>
    </row>
    <row r="25" spans="1:16" ht="18.75" x14ac:dyDescent="0.3">
      <c r="B25" s="615"/>
      <c r="C25" s="79"/>
      <c r="D25" s="79"/>
      <c r="E25" s="732"/>
      <c r="F25" s="732"/>
      <c r="G25" s="749"/>
      <c r="H25" s="749">
        <v>4.3838999999999997</v>
      </c>
      <c r="I25" s="747">
        <f>H25-H24</f>
        <v>1.911773999999955E-2</v>
      </c>
      <c r="J25" s="750"/>
      <c r="K25" s="750"/>
      <c r="L25" s="750"/>
    </row>
    <row r="26" spans="1:16" ht="18.75" x14ac:dyDescent="0.3">
      <c r="B26" s="1103" t="s">
        <v>1079</v>
      </c>
      <c r="C26" s="1104"/>
      <c r="D26" s="1104"/>
      <c r="E26" s="1104"/>
      <c r="F26" s="1104"/>
      <c r="G26" s="1104"/>
      <c r="H26" s="1104"/>
      <c r="I26" s="1104"/>
      <c r="J26" s="1104"/>
      <c r="K26" s="1104"/>
      <c r="L26" s="1105"/>
    </row>
    <row r="27" spans="1:16" s="759" customFormat="1" ht="237.75" customHeight="1" x14ac:dyDescent="0.25">
      <c r="A27" s="751"/>
      <c r="B27" s="752">
        <v>28</v>
      </c>
      <c r="C27" s="753" t="s">
        <v>835</v>
      </c>
      <c r="D27" s="754" t="s">
        <v>836</v>
      </c>
      <c r="E27" s="752">
        <v>2025</v>
      </c>
      <c r="F27" s="752">
        <v>1969</v>
      </c>
      <c r="G27" s="755">
        <v>2.9959880499999998</v>
      </c>
      <c r="H27" s="755">
        <f t="shared" ref="H27:H28" si="12">ROUND(G27/1.2,8)</f>
        <v>2.4966567099999999</v>
      </c>
      <c r="I27" s="756">
        <v>0</v>
      </c>
      <c r="J27" s="757">
        <f>H27-K27-L27-I27</f>
        <v>1.4298108700000001</v>
      </c>
      <c r="K27" s="757">
        <f>ROUND(0.72401844*1.03*1.039,8)</f>
        <v>0.77482280999999997</v>
      </c>
      <c r="L27" s="758">
        <f>ROUND(0.27287537*1.03*1.039,8)</f>
        <v>0.29202303000000002</v>
      </c>
    </row>
    <row r="28" spans="1:16" s="766" customFormat="1" ht="210" customHeight="1" x14ac:dyDescent="0.25">
      <c r="A28" s="760"/>
      <c r="B28" s="752">
        <v>40</v>
      </c>
      <c r="C28" s="761" t="s">
        <v>852</v>
      </c>
      <c r="D28" s="762" t="s">
        <v>853</v>
      </c>
      <c r="E28" s="763" t="s">
        <v>1150</v>
      </c>
      <c r="F28" s="763" t="s">
        <v>1151</v>
      </c>
      <c r="G28" s="755">
        <v>2.2196846899999998</v>
      </c>
      <c r="H28" s="755">
        <f t="shared" si="12"/>
        <v>1.8497372400000001</v>
      </c>
      <c r="I28" s="764">
        <v>0</v>
      </c>
      <c r="J28" s="765">
        <f t="shared" ref="J28" si="13">H28-K28-L28-I28</f>
        <v>1.8261275300000002</v>
      </c>
      <c r="K28" s="764">
        <v>0</v>
      </c>
      <c r="L28" s="752">
        <f>ROUND(0.02206164*1.03*1.039,8)</f>
        <v>2.3609709999999999E-2</v>
      </c>
    </row>
    <row r="29" spans="1:16" ht="26.25" x14ac:dyDescent="0.4">
      <c r="B29" s="615"/>
      <c r="C29" s="79"/>
      <c r="D29" s="79"/>
      <c r="E29" s="732"/>
      <c r="F29" s="732"/>
      <c r="G29" s="767">
        <f t="shared" ref="G29:L29" si="14">SUM(G27:G28)</f>
        <v>5.2156727399999996</v>
      </c>
      <c r="H29" s="767">
        <f t="shared" si="14"/>
        <v>4.3463939499999995</v>
      </c>
      <c r="I29" s="768">
        <f t="shared" si="14"/>
        <v>0</v>
      </c>
      <c r="J29" s="767">
        <f t="shared" si="14"/>
        <v>3.2559384000000002</v>
      </c>
      <c r="K29" s="767">
        <f t="shared" si="14"/>
        <v>0.77482280999999997</v>
      </c>
      <c r="L29" s="767">
        <f t="shared" si="14"/>
        <v>0.31563274000000002</v>
      </c>
      <c r="P29" s="686"/>
    </row>
    <row r="30" spans="1:16" ht="18.75" x14ac:dyDescent="0.3">
      <c r="C30" s="770"/>
      <c r="D30" s="770"/>
      <c r="E30" s="771"/>
      <c r="F30" s="771"/>
      <c r="G30" s="772"/>
      <c r="H30" s="772">
        <v>4.3838999999999997</v>
      </c>
      <c r="I30" s="773">
        <f>H30-H29</f>
        <v>3.750605000000018E-2</v>
      </c>
      <c r="J30" s="774"/>
      <c r="K30" s="774"/>
      <c r="L30" s="774"/>
    </row>
    <row r="31" spans="1:16" x14ac:dyDescent="0.25">
      <c r="C31" s="770"/>
      <c r="D31" s="770"/>
      <c r="E31" s="771"/>
      <c r="F31" s="771"/>
      <c r="G31" s="770"/>
      <c r="H31" s="770"/>
    </row>
    <row r="32" spans="1:16" ht="20.25" x14ac:dyDescent="0.3">
      <c r="C32" s="770"/>
      <c r="D32" s="770"/>
      <c r="E32" s="771"/>
      <c r="F32" s="771"/>
      <c r="G32" s="775">
        <f>G29+G24+G19+G13+G7</f>
        <v>26.025803329999999</v>
      </c>
      <c r="H32" s="775">
        <f t="shared" ref="H32:L32" si="15">H29+H24+H19+H13+H7</f>
        <v>21.688169440000003</v>
      </c>
      <c r="I32" s="776">
        <f t="shared" si="15"/>
        <v>0</v>
      </c>
      <c r="J32" s="775">
        <f t="shared" si="15"/>
        <v>14.903687959999999</v>
      </c>
      <c r="K32" s="775">
        <f t="shared" si="15"/>
        <v>5.0811933299999996</v>
      </c>
      <c r="L32" s="775">
        <f t="shared" si="15"/>
        <v>1.7032881500000001</v>
      </c>
    </row>
    <row r="33" spans="1:12" x14ac:dyDescent="0.25">
      <c r="C33" s="770"/>
      <c r="D33" s="770"/>
      <c r="E33" s="771"/>
      <c r="F33" s="771"/>
      <c r="G33" s="770"/>
      <c r="H33" s="770"/>
    </row>
    <row r="34" spans="1:12" x14ac:dyDescent="0.25">
      <c r="C34" s="770"/>
      <c r="D34" s="770"/>
      <c r="E34" s="771"/>
      <c r="F34" s="771"/>
      <c r="G34" s="770"/>
      <c r="H34" s="770"/>
    </row>
    <row r="35" spans="1:12" x14ac:dyDescent="0.25">
      <c r="C35" s="770"/>
      <c r="D35" s="770"/>
      <c r="E35" s="771"/>
      <c r="F35" s="771"/>
      <c r="G35" s="770"/>
      <c r="H35" s="770"/>
    </row>
    <row r="36" spans="1:12" x14ac:dyDescent="0.25">
      <c r="C36" s="770"/>
      <c r="D36" s="770"/>
      <c r="E36" s="771"/>
      <c r="F36" s="771"/>
      <c r="G36" s="770"/>
      <c r="H36" s="770"/>
    </row>
    <row r="37" spans="1:12" x14ac:dyDescent="0.25">
      <c r="C37" s="770"/>
      <c r="D37" s="770"/>
      <c r="E37" s="771"/>
      <c r="F37" s="771"/>
      <c r="G37" s="770"/>
      <c r="H37" s="770"/>
    </row>
    <row r="38" spans="1:12" x14ac:dyDescent="0.25">
      <c r="C38" s="770"/>
      <c r="D38" s="770"/>
      <c r="E38" s="771"/>
      <c r="F38" s="771"/>
      <c r="G38" s="770"/>
      <c r="H38" s="770"/>
    </row>
    <row r="39" spans="1:12" s="729" customFormat="1" x14ac:dyDescent="0.25">
      <c r="A39" s="75"/>
      <c r="B39" s="769"/>
      <c r="C39" s="770"/>
      <c r="D39" s="770"/>
      <c r="E39" s="771"/>
      <c r="F39" s="771"/>
      <c r="G39" s="770"/>
      <c r="H39" s="770"/>
    </row>
    <row r="40" spans="1:12" s="729" customFormat="1" x14ac:dyDescent="0.25">
      <c r="A40" s="75"/>
      <c r="B40" s="769"/>
      <c r="C40" s="770"/>
      <c r="D40" s="770"/>
      <c r="E40" s="771"/>
      <c r="F40" s="771"/>
      <c r="G40" s="770"/>
      <c r="H40" s="770"/>
    </row>
    <row r="42" spans="1:12" x14ac:dyDescent="0.25">
      <c r="C42" s="79"/>
      <c r="D42" s="79"/>
      <c r="E42" s="732"/>
      <c r="F42" s="732"/>
      <c r="G42" s="79" t="s">
        <v>883</v>
      </c>
      <c r="H42" s="79" t="s">
        <v>882</v>
      </c>
      <c r="I42" s="777"/>
      <c r="J42" s="777"/>
      <c r="K42" s="777"/>
      <c r="L42" s="777"/>
    </row>
    <row r="43" spans="1:12" x14ac:dyDescent="0.25">
      <c r="C43" s="79"/>
      <c r="D43" s="79"/>
      <c r="E43" s="732"/>
      <c r="F43" s="732"/>
      <c r="G43" s="79"/>
      <c r="H43" s="79"/>
      <c r="I43" s="777"/>
      <c r="J43" s="777"/>
      <c r="K43" s="777"/>
      <c r="L43" s="777"/>
    </row>
    <row r="44" spans="1:12" x14ac:dyDescent="0.25">
      <c r="C44" s="79"/>
      <c r="D44" s="79"/>
      <c r="E44" s="732"/>
      <c r="F44" s="732">
        <v>2021</v>
      </c>
      <c r="G44" s="778">
        <f>G7</f>
        <v>5.2988702000000005</v>
      </c>
      <c r="H44" s="778">
        <f t="shared" ref="H44:L44" si="16">H7</f>
        <v>4.41572516</v>
      </c>
      <c r="I44" s="778">
        <f t="shared" si="16"/>
        <v>0</v>
      </c>
      <c r="J44" s="778">
        <f t="shared" si="16"/>
        <v>2.6626444999999999</v>
      </c>
      <c r="K44" s="778">
        <f t="shared" si="16"/>
        <v>1.2105799599999998</v>
      </c>
      <c r="L44" s="778">
        <f t="shared" si="16"/>
        <v>0.54250070000000006</v>
      </c>
    </row>
    <row r="45" spans="1:12" x14ac:dyDescent="0.25">
      <c r="C45" s="79"/>
      <c r="D45" s="79"/>
      <c r="E45" s="732"/>
      <c r="F45" s="732">
        <v>2022</v>
      </c>
      <c r="G45" s="778">
        <f>G13</f>
        <v>5.1278250400000003</v>
      </c>
      <c r="H45" s="778">
        <f t="shared" ref="H45:L45" si="17">H13</f>
        <v>4.2731875300000004</v>
      </c>
      <c r="I45" s="778">
        <f t="shared" si="17"/>
        <v>0</v>
      </c>
      <c r="J45" s="778">
        <f t="shared" si="17"/>
        <v>2.3575534300000003</v>
      </c>
      <c r="K45" s="778">
        <f t="shared" si="17"/>
        <v>1.5044970600000001</v>
      </c>
      <c r="L45" s="778">
        <f t="shared" si="17"/>
        <v>0.41113704000000001</v>
      </c>
    </row>
    <row r="46" spans="1:12" x14ac:dyDescent="0.25">
      <c r="C46" s="79"/>
      <c r="D46" s="79"/>
      <c r="E46" s="732"/>
      <c r="F46" s="732">
        <v>2023</v>
      </c>
      <c r="G46" s="778">
        <f>G19</f>
        <v>5.1456966399999997</v>
      </c>
      <c r="H46" s="778">
        <f t="shared" ref="H46:L46" si="18">H19</f>
        <v>4.2880805400000002</v>
      </c>
      <c r="I46" s="778">
        <f t="shared" si="18"/>
        <v>0</v>
      </c>
      <c r="J46" s="778">
        <f t="shared" si="18"/>
        <v>4.2236962299999998</v>
      </c>
      <c r="K46" s="778">
        <f t="shared" si="18"/>
        <v>0</v>
      </c>
      <c r="L46" s="778">
        <f t="shared" si="18"/>
        <v>6.438431E-2</v>
      </c>
    </row>
    <row r="47" spans="1:12" x14ac:dyDescent="0.25">
      <c r="C47" s="79"/>
      <c r="D47" s="79"/>
      <c r="E47" s="732"/>
      <c r="F47" s="732">
        <v>2024</v>
      </c>
      <c r="G47" s="778">
        <f>G24</f>
        <v>5.2377387099999995</v>
      </c>
      <c r="H47" s="778">
        <f t="shared" ref="H47:L47" si="19">H24</f>
        <v>4.3647822600000001</v>
      </c>
      <c r="I47" s="778">
        <f t="shared" si="19"/>
        <v>0</v>
      </c>
      <c r="J47" s="778">
        <f t="shared" si="19"/>
        <v>2.4038554000000003</v>
      </c>
      <c r="K47" s="778">
        <f t="shared" si="19"/>
        <v>1.5912934999999999</v>
      </c>
      <c r="L47" s="778">
        <f t="shared" si="19"/>
        <v>0.36963336000000002</v>
      </c>
    </row>
    <row r="48" spans="1:12" x14ac:dyDescent="0.25">
      <c r="C48" s="79"/>
      <c r="D48" s="79"/>
      <c r="E48" s="732"/>
      <c r="F48" s="732">
        <v>2025</v>
      </c>
      <c r="G48" s="778">
        <f>G29</f>
        <v>5.2156727399999996</v>
      </c>
      <c r="H48" s="778">
        <f t="shared" ref="H48:L48" si="20">H29</f>
        <v>4.3463939499999995</v>
      </c>
      <c r="I48" s="778">
        <f t="shared" si="20"/>
        <v>0</v>
      </c>
      <c r="J48" s="778">
        <f t="shared" si="20"/>
        <v>3.2559384000000002</v>
      </c>
      <c r="K48" s="778">
        <f t="shared" si="20"/>
        <v>0.77482280999999997</v>
      </c>
      <c r="L48" s="778">
        <f t="shared" si="20"/>
        <v>0.31563274000000002</v>
      </c>
    </row>
    <row r="50" spans="7:12" x14ac:dyDescent="0.25">
      <c r="G50" s="779">
        <f>SUM(G44:G49)</f>
        <v>26.025803329999999</v>
      </c>
      <c r="H50" s="779">
        <f t="shared" ref="H50:L50" si="21">SUM(H44:H49)</f>
        <v>21.688169440000003</v>
      </c>
      <c r="I50" s="779">
        <f t="shared" si="21"/>
        <v>0</v>
      </c>
      <c r="J50" s="779">
        <f t="shared" si="21"/>
        <v>14.903687960000001</v>
      </c>
      <c r="K50" s="779">
        <f t="shared" si="21"/>
        <v>5.0811933299999996</v>
      </c>
      <c r="L50" s="779">
        <f t="shared" si="21"/>
        <v>1.7032881499999999</v>
      </c>
    </row>
  </sheetData>
  <mergeCells count="5">
    <mergeCell ref="B2:L2"/>
    <mergeCell ref="B9:L9"/>
    <mergeCell ref="B15:L15"/>
    <mergeCell ref="B21:L21"/>
    <mergeCell ref="B26:L26"/>
  </mergeCells>
  <printOptions horizontalCentered="1"/>
  <pageMargins left="0.70866141732283472" right="0.31496062992125984" top="0.74803149606299213" bottom="0.74803149606299213" header="0.31496062992125984" footer="0.31496062992125984"/>
  <pageSetup paperSize="9" scale="33" fitToHeight="3"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4"/>
  <sheetViews>
    <sheetView topLeftCell="A8" zoomScale="70" zoomScaleNormal="70" workbookViewId="0">
      <selection activeCell="H18" sqref="H18"/>
    </sheetView>
  </sheetViews>
  <sheetFormatPr defaultRowHeight="20.25" x14ac:dyDescent="0.3"/>
  <cols>
    <col min="1" max="1" width="3" style="783" customWidth="1"/>
    <col min="2" max="2" width="9.140625" style="784" customWidth="1"/>
    <col min="3" max="3" width="115.28515625" style="785" customWidth="1"/>
    <col min="4" max="5" width="22.85546875" style="786" customWidth="1"/>
    <col min="6" max="6" width="18" style="786" customWidth="1"/>
    <col min="7" max="7" width="23.28515625" style="787" customWidth="1"/>
    <col min="8" max="8" width="18.5703125" style="787" customWidth="1"/>
    <col min="9" max="9" width="12.7109375" style="787" customWidth="1"/>
    <col min="10" max="10" width="19" style="787" customWidth="1"/>
    <col min="11" max="11" width="18" style="787" customWidth="1"/>
    <col min="12" max="12" width="16.42578125" style="787" customWidth="1"/>
    <col min="13" max="13" width="9.140625" style="785"/>
    <col min="14" max="21" width="20.140625" style="785" customWidth="1"/>
    <col min="22" max="16384" width="9.140625" style="785"/>
  </cols>
  <sheetData>
    <row r="1" spans="1:21" x14ac:dyDescent="0.3">
      <c r="N1" s="788" t="s">
        <v>1152</v>
      </c>
      <c r="O1" s="789"/>
      <c r="P1" s="789"/>
      <c r="Q1" s="790"/>
      <c r="R1" s="788" t="s">
        <v>1153</v>
      </c>
      <c r="S1" s="789"/>
      <c r="T1" s="789"/>
      <c r="U1" s="790"/>
    </row>
    <row r="2" spans="1:21" ht="158.25" x14ac:dyDescent="0.3">
      <c r="A2" s="791"/>
      <c r="B2" s="792" t="s">
        <v>1127</v>
      </c>
      <c r="C2" s="793" t="s">
        <v>1128</v>
      </c>
      <c r="D2" s="793" t="s">
        <v>1129</v>
      </c>
      <c r="E2" s="793" t="s">
        <v>1130</v>
      </c>
      <c r="F2" s="793" t="s">
        <v>1131</v>
      </c>
      <c r="G2" s="793" t="s">
        <v>1132</v>
      </c>
      <c r="H2" s="793" t="s">
        <v>1133</v>
      </c>
      <c r="I2" s="794" t="s">
        <v>177</v>
      </c>
      <c r="J2" s="794" t="s">
        <v>175</v>
      </c>
      <c r="K2" s="794" t="s">
        <v>173</v>
      </c>
      <c r="L2" s="794" t="s">
        <v>171</v>
      </c>
      <c r="N2" s="795" t="s">
        <v>1154</v>
      </c>
      <c r="O2" s="796" t="s">
        <v>1155</v>
      </c>
      <c r="P2" s="796" t="s">
        <v>1156</v>
      </c>
      <c r="Q2" s="797" t="s">
        <v>1157</v>
      </c>
      <c r="R2" s="795" t="s">
        <v>1158</v>
      </c>
      <c r="S2" s="796" t="s">
        <v>1159</v>
      </c>
      <c r="T2" s="796" t="s">
        <v>1156</v>
      </c>
      <c r="U2" s="797" t="s">
        <v>1160</v>
      </c>
    </row>
    <row r="3" spans="1:21" x14ac:dyDescent="0.3">
      <c r="A3" s="798"/>
      <c r="B3" s="1106" t="s">
        <v>1074</v>
      </c>
      <c r="C3" s="1107"/>
      <c r="D3" s="1107"/>
      <c r="E3" s="1107"/>
      <c r="F3" s="1107"/>
      <c r="G3" s="1107"/>
      <c r="H3" s="1107"/>
      <c r="I3" s="1107"/>
      <c r="J3" s="1107"/>
      <c r="K3" s="1107"/>
      <c r="L3" s="1108"/>
      <c r="N3" s="799"/>
      <c r="O3" s="713"/>
      <c r="P3" s="713"/>
      <c r="Q3" s="800"/>
      <c r="R3" s="799"/>
      <c r="S3" s="713"/>
      <c r="T3" s="713"/>
      <c r="U3" s="800"/>
    </row>
    <row r="4" spans="1:21" s="808" customFormat="1" ht="222.75" x14ac:dyDescent="0.3">
      <c r="A4" s="801"/>
      <c r="B4" s="802">
        <v>1</v>
      </c>
      <c r="C4" s="803" t="str">
        <f>'[2]2021-2025 амортиз'!C3</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D4" s="804" t="str">
        <f>'[2]2021-2025 амортиз'!D3</f>
        <v>К_СТР13213</v>
      </c>
      <c r="E4" s="804" t="str">
        <f>'[2]2021-2025 амортиз'!E3</f>
        <v>2021</v>
      </c>
      <c r="F4" s="804" t="str">
        <f>'[2]2021-2025 амортиз'!F3</f>
        <v>1945</v>
      </c>
      <c r="G4" s="803">
        <f>'[2]2021-2025 амортиз'!G3</f>
        <v>3.0851977100000001</v>
      </c>
      <c r="H4" s="803">
        <f>'[2]2021-2025 амортиз'!H3</f>
        <v>2.5709980899999998</v>
      </c>
      <c r="I4" s="803">
        <f>'[2]2021-2025 амортиз'!I3</f>
        <v>0</v>
      </c>
      <c r="J4" s="803">
        <f>'[2]2021-2025 амортиз'!J3</f>
        <v>1.3404733</v>
      </c>
      <c r="K4" s="803">
        <f>'[2]2021-2025 амортиз'!K3</f>
        <v>0.77069792999999998</v>
      </c>
      <c r="L4" s="803">
        <f>'[2]2021-2025 амортиз'!L3</f>
        <v>0.45982686</v>
      </c>
      <c r="M4" s="802">
        <v>1</v>
      </c>
      <c r="N4" s="805">
        <v>400</v>
      </c>
      <c r="O4" s="806">
        <v>1</v>
      </c>
      <c r="P4" s="806">
        <v>0</v>
      </c>
      <c r="Q4" s="807">
        <v>2</v>
      </c>
      <c r="R4" s="805">
        <v>630</v>
      </c>
      <c r="S4" s="806">
        <v>0</v>
      </c>
      <c r="T4" s="806">
        <v>5</v>
      </c>
      <c r="U4" s="807">
        <v>5</v>
      </c>
    </row>
    <row r="5" spans="1:21" s="808" customFormat="1" ht="60.75" x14ac:dyDescent="0.3">
      <c r="A5" s="809"/>
      <c r="B5" s="802">
        <v>5</v>
      </c>
      <c r="C5" s="803" t="str">
        <f>'[2]2021-2025 амортиз'!C4</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D5" s="804" t="str">
        <f>'[2]2021-2025 амортиз'!D4</f>
        <v>К_СТР09756</v>
      </c>
      <c r="E5" s="804">
        <f>'[2]2021-2025 амортиз'!E4</f>
        <v>2021</v>
      </c>
      <c r="F5" s="804">
        <f>'[2]2021-2025 амортиз'!F4</f>
        <v>1970</v>
      </c>
      <c r="G5" s="803">
        <f>'[2]2021-2025 амортиз'!G4</f>
        <v>0.68187931000000002</v>
      </c>
      <c r="H5" s="803">
        <f>'[2]2021-2025 амортиз'!H4</f>
        <v>0.56823276</v>
      </c>
      <c r="I5" s="803">
        <f>'[2]2021-2025 амортиз'!I4</f>
        <v>0</v>
      </c>
      <c r="J5" s="803">
        <f>'[2]2021-2025 амортиз'!J4</f>
        <v>7.9113699999999981E-2</v>
      </c>
      <c r="K5" s="803">
        <f>'[2]2021-2025 амортиз'!K4</f>
        <v>0.45256769000000002</v>
      </c>
      <c r="L5" s="803">
        <f>'[2]2021-2025 амортиз'!L4</f>
        <v>3.655137E-2</v>
      </c>
      <c r="M5" s="802">
        <v>5</v>
      </c>
      <c r="N5" s="805">
        <v>400</v>
      </c>
      <c r="O5" s="806">
        <v>0</v>
      </c>
      <c r="P5" s="806">
        <v>0</v>
      </c>
      <c r="Q5" s="807">
        <v>0</v>
      </c>
      <c r="R5" s="805">
        <v>630</v>
      </c>
      <c r="S5" s="806">
        <v>0</v>
      </c>
      <c r="T5" s="806">
        <v>0</v>
      </c>
      <c r="U5" s="807">
        <v>0</v>
      </c>
    </row>
    <row r="6" spans="1:21" s="817" customFormat="1" ht="409.5" x14ac:dyDescent="0.3">
      <c r="A6" s="810"/>
      <c r="B6" s="811">
        <f>'[2]2021-2025 амортиз'!B10</f>
        <v>15</v>
      </c>
      <c r="C6" s="812" t="str">
        <f>'[2]2021-2025 амортиз'!C10</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D6" s="813" t="str">
        <f>'[2]2021-2025 амортиз'!D10</f>
        <v>К_СТР09555</v>
      </c>
      <c r="E6" s="813">
        <f>'[2]2021-2025 амортиз'!E10</f>
        <v>2022</v>
      </c>
      <c r="F6" s="813">
        <f>'[2]2021-2025 амортиз'!F10</f>
        <v>1965</v>
      </c>
      <c r="G6" s="812">
        <f>'[2]2021-2025 амортиз'!G10</f>
        <v>4.0827070699999997</v>
      </c>
      <c r="H6" s="812">
        <f>'[2]2021-2025 амортиз'!H10</f>
        <v>3.4022558900000002</v>
      </c>
      <c r="I6" s="812">
        <f>'[2]2021-2025 амортиз'!I10</f>
        <v>0</v>
      </c>
      <c r="J6" s="812">
        <f>'[2]2021-2025 амортиз'!J10</f>
        <v>1.5072204900000001</v>
      </c>
      <c r="K6" s="812">
        <f>'[2]2021-2025 амортиз'!K10</f>
        <v>1.5044970600000001</v>
      </c>
      <c r="L6" s="812">
        <f>'[2]2021-2025 амортиз'!L10</f>
        <v>0.39053833999999998</v>
      </c>
      <c r="M6" s="811">
        <v>15</v>
      </c>
      <c r="N6" s="814">
        <f>630*2</f>
        <v>1260</v>
      </c>
      <c r="O6" s="815">
        <v>0</v>
      </c>
      <c r="P6" s="815">
        <v>4</v>
      </c>
      <c r="Q6" s="816">
        <v>9</v>
      </c>
      <c r="R6" s="814">
        <f>630*2</f>
        <v>1260</v>
      </c>
      <c r="S6" s="815">
        <v>0</v>
      </c>
      <c r="T6" s="815">
        <v>8</v>
      </c>
      <c r="U6" s="816">
        <v>9</v>
      </c>
    </row>
    <row r="7" spans="1:21" s="826" customFormat="1" ht="364.5" x14ac:dyDescent="0.3">
      <c r="A7" s="818"/>
      <c r="B7" s="819">
        <v>2</v>
      </c>
      <c r="C7" s="820" t="str">
        <f>'[2]2021-2025 амортиз'!C22</f>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
      <c r="D7" s="821" t="str">
        <f>'[2]2021-2025 амортиз'!D22</f>
        <v>К_СТР09761</v>
      </c>
      <c r="E7" s="821">
        <f>'[2]2021-2025 амортиз'!E22</f>
        <v>2024</v>
      </c>
      <c r="F7" s="820">
        <f>'[2]2021-2025 амортиз'!F22</f>
        <v>1980</v>
      </c>
      <c r="G7" s="820">
        <f>'[2]2021-2025 амортиз'!G22</f>
        <v>4.2769045099999996</v>
      </c>
      <c r="H7" s="820">
        <f>'[2]2021-2025 амортиз'!H22</f>
        <v>3.5640870900000001</v>
      </c>
      <c r="I7" s="820">
        <f>'[2]2021-2025 амортиз'!I22</f>
        <v>0</v>
      </c>
      <c r="J7" s="820">
        <f>'[2]2021-2025 амортиз'!J22</f>
        <v>1.6110302600000002</v>
      </c>
      <c r="K7" s="820">
        <f>'[2]2021-2025 амортиз'!K22</f>
        <v>1.5912934999999999</v>
      </c>
      <c r="L7" s="820">
        <f>'[2]2021-2025 амортиз'!L22</f>
        <v>0.36176332999999999</v>
      </c>
      <c r="M7" s="819">
        <v>2</v>
      </c>
      <c r="N7" s="822">
        <v>1000</v>
      </c>
      <c r="O7" s="823">
        <v>2</v>
      </c>
      <c r="P7" s="823">
        <v>4</v>
      </c>
      <c r="Q7" s="824">
        <v>9</v>
      </c>
      <c r="R7" s="822">
        <v>1000</v>
      </c>
      <c r="S7" s="825">
        <v>6</v>
      </c>
      <c r="T7" s="823">
        <v>0</v>
      </c>
      <c r="U7" s="824">
        <v>9</v>
      </c>
    </row>
    <row r="8" spans="1:21" s="834" customFormat="1" ht="324.75" thickBot="1" x14ac:dyDescent="0.35">
      <c r="A8" s="827"/>
      <c r="B8" s="828">
        <v>28</v>
      </c>
      <c r="C8" s="829" t="str">
        <f>'[2]2021-2025 амортиз'!C27</f>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
      <c r="D8" s="830" t="str">
        <f>'[2]2021-2025 амортиз'!D27</f>
        <v>К_СТР09760ТП</v>
      </c>
      <c r="E8" s="830">
        <f>'[2]2021-2025 амортиз'!E27</f>
        <v>2025</v>
      </c>
      <c r="F8" s="830">
        <f>'[2]2021-2025 амортиз'!F27</f>
        <v>1969</v>
      </c>
      <c r="G8" s="829">
        <f>'[2]2021-2025 амортиз'!G27</f>
        <v>2.9959880499999998</v>
      </c>
      <c r="H8" s="829">
        <f>'[2]2021-2025 амортиз'!H27</f>
        <v>2.4966567099999999</v>
      </c>
      <c r="I8" s="829">
        <f>'[2]2021-2025 амортиз'!I27</f>
        <v>0</v>
      </c>
      <c r="J8" s="829">
        <f>'[2]2021-2025 амортиз'!J27</f>
        <v>1.4298108700000001</v>
      </c>
      <c r="K8" s="829">
        <f>'[2]2021-2025 амортиз'!K27</f>
        <v>0.77482280999999997</v>
      </c>
      <c r="L8" s="829">
        <f>'[2]2021-2025 амортиз'!L27</f>
        <v>0.29202303000000002</v>
      </c>
      <c r="M8" s="828">
        <v>28</v>
      </c>
      <c r="N8" s="831">
        <v>320</v>
      </c>
      <c r="O8" s="832">
        <v>0</v>
      </c>
      <c r="P8" s="832">
        <v>0</v>
      </c>
      <c r="Q8" s="833">
        <v>7</v>
      </c>
      <c r="R8" s="831">
        <v>400</v>
      </c>
      <c r="S8" s="832">
        <v>0</v>
      </c>
      <c r="T8" s="832">
        <v>5</v>
      </c>
      <c r="U8" s="833">
        <v>7</v>
      </c>
    </row>
    <row r="9" spans="1:21" x14ac:dyDescent="0.3">
      <c r="A9" s="835"/>
      <c r="C9" s="836"/>
      <c r="D9" s="791"/>
      <c r="E9" s="791"/>
      <c r="F9" s="837"/>
      <c r="G9" s="837"/>
      <c r="H9" s="837"/>
      <c r="I9" s="837"/>
      <c r="J9" s="837"/>
      <c r="K9" s="837"/>
      <c r="L9" s="837"/>
      <c r="N9" s="838"/>
      <c r="O9" s="838"/>
      <c r="P9" s="838"/>
      <c r="Q9" s="838"/>
      <c r="R9" s="838"/>
      <c r="S9" s="838"/>
      <c r="T9" s="838"/>
      <c r="U9" s="838"/>
    </row>
    <row r="10" spans="1:21" x14ac:dyDescent="0.3">
      <c r="C10" s="839"/>
      <c r="D10" s="838"/>
      <c r="E10" s="838"/>
      <c r="F10" s="838"/>
      <c r="G10" s="838"/>
      <c r="H10" s="838"/>
    </row>
    <row r="11" spans="1:21" x14ac:dyDescent="0.3">
      <c r="C11" s="839"/>
      <c r="D11" s="838"/>
      <c r="E11" s="838"/>
      <c r="F11" s="840" t="s">
        <v>1161</v>
      </c>
      <c r="G11" s="841">
        <f t="shared" ref="G11:L11" si="0">G17+G16+G15+G14+G13</f>
        <v>15.122676649999999</v>
      </c>
      <c r="H11" s="841">
        <f t="shared" si="0"/>
        <v>12.602230540000001</v>
      </c>
      <c r="I11" s="842">
        <f t="shared" si="0"/>
        <v>0</v>
      </c>
      <c r="J11" s="841">
        <f t="shared" si="0"/>
        <v>5.9676486200000003</v>
      </c>
      <c r="K11" s="841">
        <f t="shared" si="0"/>
        <v>5.0938789900000003</v>
      </c>
      <c r="L11" s="841">
        <f t="shared" si="0"/>
        <v>1.5407029300000001</v>
      </c>
      <c r="M11" s="843"/>
      <c r="N11" s="844">
        <f t="shared" ref="N11:U11" si="1">N17+N16+N15+N14+N13</f>
        <v>3380</v>
      </c>
      <c r="O11" s="844">
        <f>O17+O16+O15+O14+O13</f>
        <v>3</v>
      </c>
      <c r="P11" s="844">
        <f t="shared" si="1"/>
        <v>8</v>
      </c>
      <c r="Q11" s="844">
        <f t="shared" si="1"/>
        <v>27</v>
      </c>
      <c r="R11" s="845">
        <f t="shared" si="1"/>
        <v>3920</v>
      </c>
      <c r="S11" s="845">
        <f>S17+S16+S15+S14+S13</f>
        <v>6</v>
      </c>
      <c r="T11" s="845">
        <f t="shared" si="1"/>
        <v>18</v>
      </c>
      <c r="U11" s="845">
        <f t="shared" si="1"/>
        <v>30</v>
      </c>
    </row>
    <row r="12" spans="1:21" x14ac:dyDescent="0.3">
      <c r="C12" s="839"/>
      <c r="D12" s="838"/>
      <c r="E12" s="838"/>
      <c r="F12" s="840"/>
      <c r="G12" s="841"/>
      <c r="H12" s="841"/>
      <c r="I12" s="842"/>
      <c r="J12" s="841"/>
      <c r="K12" s="841"/>
      <c r="L12" s="841"/>
      <c r="M12" s="839"/>
      <c r="N12" s="846"/>
      <c r="O12" s="846"/>
      <c r="P12" s="846"/>
      <c r="Q12" s="846"/>
      <c r="R12" s="847"/>
      <c r="S12" s="847"/>
      <c r="T12" s="847"/>
      <c r="U12" s="847"/>
    </row>
    <row r="13" spans="1:21" x14ac:dyDescent="0.3">
      <c r="C13" s="839"/>
      <c r="D13" s="838"/>
      <c r="E13" s="838"/>
      <c r="F13" s="840">
        <v>2021</v>
      </c>
      <c r="G13" s="848">
        <f t="shared" ref="G13:L13" si="2">SUM(G4:G5)</f>
        <v>3.7670770200000003</v>
      </c>
      <c r="H13" s="848">
        <f t="shared" si="2"/>
        <v>3.1392308499999997</v>
      </c>
      <c r="I13" s="849">
        <f t="shared" si="2"/>
        <v>0</v>
      </c>
      <c r="J13" s="848">
        <f t="shared" si="2"/>
        <v>1.4195869999999999</v>
      </c>
      <c r="K13" s="848">
        <f t="shared" si="2"/>
        <v>1.2232656200000001</v>
      </c>
      <c r="L13" s="848">
        <f t="shared" si="2"/>
        <v>0.49637823000000003</v>
      </c>
      <c r="M13" s="850"/>
      <c r="N13" s="851">
        <f>SUM(N4:N5)</f>
        <v>800</v>
      </c>
      <c r="O13" s="851">
        <f t="shared" ref="O13:Q13" si="3">SUM(O4:O5)</f>
        <v>1</v>
      </c>
      <c r="P13" s="851">
        <f t="shared" si="3"/>
        <v>0</v>
      </c>
      <c r="Q13" s="851">
        <f t="shared" si="3"/>
        <v>2</v>
      </c>
      <c r="R13" s="852">
        <f>SUM(R4:R5)</f>
        <v>1260</v>
      </c>
      <c r="S13" s="852">
        <f t="shared" ref="S13:U13" si="4">SUM(S4:S5)</f>
        <v>0</v>
      </c>
      <c r="T13" s="852">
        <f t="shared" si="4"/>
        <v>5</v>
      </c>
      <c r="U13" s="852">
        <f t="shared" si="4"/>
        <v>5</v>
      </c>
    </row>
    <row r="14" spans="1:21" x14ac:dyDescent="0.3">
      <c r="C14" s="839"/>
      <c r="D14" s="838"/>
      <c r="E14" s="838"/>
      <c r="F14" s="840">
        <v>2022</v>
      </c>
      <c r="G14" s="848">
        <f>G6</f>
        <v>4.0827070699999997</v>
      </c>
      <c r="H14" s="848">
        <f t="shared" ref="H14:L14" si="5">H6</f>
        <v>3.4022558900000002</v>
      </c>
      <c r="I14" s="849">
        <f t="shared" si="5"/>
        <v>0</v>
      </c>
      <c r="J14" s="848">
        <f t="shared" si="5"/>
        <v>1.5072204900000001</v>
      </c>
      <c r="K14" s="848">
        <f t="shared" si="5"/>
        <v>1.5044970600000001</v>
      </c>
      <c r="L14" s="848">
        <f t="shared" si="5"/>
        <v>0.39053833999999998</v>
      </c>
      <c r="M14" s="853"/>
      <c r="N14" s="851">
        <f>N6</f>
        <v>1260</v>
      </c>
      <c r="O14" s="851">
        <f t="shared" ref="O14:Q14" si="6">O6</f>
        <v>0</v>
      </c>
      <c r="P14" s="851">
        <f t="shared" si="6"/>
        <v>4</v>
      </c>
      <c r="Q14" s="851">
        <f t="shared" si="6"/>
        <v>9</v>
      </c>
      <c r="R14" s="852">
        <f>R6</f>
        <v>1260</v>
      </c>
      <c r="S14" s="852">
        <f t="shared" ref="S14:U14" si="7">S6</f>
        <v>0</v>
      </c>
      <c r="T14" s="852">
        <f t="shared" si="7"/>
        <v>8</v>
      </c>
      <c r="U14" s="852">
        <f t="shared" si="7"/>
        <v>9</v>
      </c>
    </row>
    <row r="15" spans="1:21" x14ac:dyDescent="0.3">
      <c r="C15" s="839"/>
      <c r="D15" s="838"/>
      <c r="E15" s="838"/>
      <c r="F15" s="840">
        <v>2023</v>
      </c>
      <c r="G15" s="715">
        <v>0</v>
      </c>
      <c r="H15" s="715">
        <v>0</v>
      </c>
      <c r="I15" s="854">
        <v>0</v>
      </c>
      <c r="J15" s="715">
        <v>0</v>
      </c>
      <c r="K15" s="715">
        <v>0</v>
      </c>
      <c r="L15" s="715">
        <v>0</v>
      </c>
      <c r="M15" s="715"/>
      <c r="N15" s="851">
        <v>0</v>
      </c>
      <c r="O15" s="851">
        <v>0</v>
      </c>
      <c r="P15" s="851">
        <v>0</v>
      </c>
      <c r="Q15" s="851">
        <v>0</v>
      </c>
      <c r="R15" s="855">
        <v>0</v>
      </c>
      <c r="S15" s="855">
        <v>0</v>
      </c>
      <c r="T15" s="855">
        <v>0</v>
      </c>
      <c r="U15" s="855">
        <v>0</v>
      </c>
    </row>
    <row r="16" spans="1:21" x14ac:dyDescent="0.3">
      <c r="C16" s="839"/>
      <c r="D16" s="838"/>
      <c r="E16" s="838"/>
      <c r="F16" s="840">
        <v>2024</v>
      </c>
      <c r="G16" s="856">
        <f>SUM(G7)</f>
        <v>4.2769045099999996</v>
      </c>
      <c r="H16" s="856">
        <f t="shared" ref="H16:L17" si="8">SUM(H7)</f>
        <v>3.5640870900000001</v>
      </c>
      <c r="I16" s="854">
        <f t="shared" si="8"/>
        <v>0</v>
      </c>
      <c r="J16" s="856">
        <f t="shared" si="8"/>
        <v>1.6110302600000002</v>
      </c>
      <c r="K16" s="856">
        <f t="shared" si="8"/>
        <v>1.5912934999999999</v>
      </c>
      <c r="L16" s="856">
        <f t="shared" si="8"/>
        <v>0.36176332999999999</v>
      </c>
      <c r="M16" s="857"/>
      <c r="N16" s="851">
        <f>SUM(N7)</f>
        <v>1000</v>
      </c>
      <c r="O16" s="851">
        <f>SUM(O7)</f>
        <v>2</v>
      </c>
      <c r="P16" s="851">
        <f t="shared" ref="P16:Q16" si="9">SUM(P7)</f>
        <v>4</v>
      </c>
      <c r="Q16" s="851">
        <f t="shared" si="9"/>
        <v>9</v>
      </c>
      <c r="R16" s="852">
        <f>SUM(R7:R7)</f>
        <v>1000</v>
      </c>
      <c r="S16" s="852">
        <f t="shared" ref="S16:U17" si="10">SUM(S7:S7)</f>
        <v>6</v>
      </c>
      <c r="T16" s="852">
        <f t="shared" si="10"/>
        <v>0</v>
      </c>
      <c r="U16" s="852">
        <f t="shared" si="10"/>
        <v>9</v>
      </c>
    </row>
    <row r="17" spans="3:21" x14ac:dyDescent="0.3">
      <c r="C17" s="839"/>
      <c r="D17" s="838"/>
      <c r="E17" s="838"/>
      <c r="F17" s="840">
        <v>2025</v>
      </c>
      <c r="G17" s="856">
        <f>SUM(G8)</f>
        <v>2.9959880499999998</v>
      </c>
      <c r="H17" s="856">
        <f t="shared" si="8"/>
        <v>2.4966567099999999</v>
      </c>
      <c r="I17" s="854">
        <f t="shared" si="8"/>
        <v>0</v>
      </c>
      <c r="J17" s="856">
        <f t="shared" si="8"/>
        <v>1.4298108700000001</v>
      </c>
      <c r="K17" s="856">
        <f t="shared" si="8"/>
        <v>0.77482280999999997</v>
      </c>
      <c r="L17" s="856">
        <f t="shared" si="8"/>
        <v>0.29202303000000002</v>
      </c>
      <c r="M17" s="843"/>
      <c r="N17" s="858">
        <f t="shared" ref="N17:Q17" si="11">SUM(N8:N8)</f>
        <v>320</v>
      </c>
      <c r="O17" s="858">
        <f>SUM(O8:O8)</f>
        <v>0</v>
      </c>
      <c r="P17" s="858">
        <f t="shared" si="11"/>
        <v>0</v>
      </c>
      <c r="Q17" s="858">
        <f t="shared" si="11"/>
        <v>7</v>
      </c>
      <c r="R17" s="852">
        <f>SUM(R8:R8)</f>
        <v>400</v>
      </c>
      <c r="S17" s="852">
        <f t="shared" si="10"/>
        <v>0</v>
      </c>
      <c r="T17" s="852">
        <f t="shared" si="10"/>
        <v>5</v>
      </c>
      <c r="U17" s="852">
        <f t="shared" si="10"/>
        <v>7</v>
      </c>
    </row>
    <row r="18" spans="3:21" x14ac:dyDescent="0.3">
      <c r="C18" s="839"/>
      <c r="D18" s="838"/>
      <c r="E18" s="838"/>
      <c r="F18" s="838"/>
      <c r="G18" s="859"/>
      <c r="H18" s="859"/>
      <c r="M18" s="839"/>
    </row>
    <row r="19" spans="3:21" x14ac:dyDescent="0.3">
      <c r="C19" s="839"/>
      <c r="D19" s="838"/>
      <c r="E19" s="838"/>
      <c r="F19" s="838"/>
      <c r="G19" s="860"/>
      <c r="H19" s="859"/>
      <c r="M19" s="839"/>
    </row>
    <row r="20" spans="3:21" x14ac:dyDescent="0.3">
      <c r="C20" s="839"/>
      <c r="D20" s="838"/>
      <c r="E20" s="838"/>
      <c r="F20" s="838"/>
      <c r="G20" s="860"/>
      <c r="H20" s="859"/>
      <c r="M20" s="839"/>
    </row>
    <row r="21" spans="3:21" x14ac:dyDescent="0.3">
      <c r="C21" s="839"/>
      <c r="D21" s="838"/>
      <c r="E21" s="838"/>
      <c r="F21" s="838"/>
      <c r="G21" s="860"/>
      <c r="H21" s="859"/>
    </row>
    <row r="22" spans="3:21" x14ac:dyDescent="0.3">
      <c r="G22" s="860"/>
    </row>
    <row r="23" spans="3:21" x14ac:dyDescent="0.3">
      <c r="G23" s="860"/>
    </row>
    <row r="24" spans="3:21" x14ac:dyDescent="0.3">
      <c r="G24" s="860"/>
    </row>
  </sheetData>
  <mergeCells count="1">
    <mergeCell ref="B3:L3"/>
  </mergeCells>
  <printOptions horizontalCentered="1"/>
  <pageMargins left="0.31496062992125984" right="0.31496062992125984" top="0.35433070866141736" bottom="0.35433070866141736" header="0.31496062992125984" footer="0.31496062992125984"/>
  <pageSetup paperSize="8" scale="44" fitToHeight="41"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4"/>
  <sheetViews>
    <sheetView topLeftCell="E1" zoomScale="70" zoomScaleNormal="70" workbookViewId="0">
      <selection activeCell="T7" sqref="T7"/>
    </sheetView>
  </sheetViews>
  <sheetFormatPr defaultRowHeight="20.25" x14ac:dyDescent="0.3"/>
  <cols>
    <col min="1" max="1" width="3" style="783" customWidth="1"/>
    <col min="2" max="2" width="9.140625" style="784" customWidth="1"/>
    <col min="3" max="3" width="101" style="785" customWidth="1"/>
    <col min="4" max="4" width="22.85546875" style="785" customWidth="1"/>
    <col min="5" max="5" width="15.28515625" style="861" customWidth="1"/>
    <col min="6" max="6" width="14.42578125" style="861" customWidth="1"/>
    <col min="7" max="7" width="21.28515625" style="785" customWidth="1"/>
    <col min="8" max="8" width="18.7109375" style="785" customWidth="1"/>
    <col min="9" max="9" width="17" style="787" customWidth="1"/>
    <col min="10" max="10" width="16.42578125" style="787" customWidth="1"/>
    <col min="11" max="11" width="17.28515625" style="787" customWidth="1"/>
    <col min="12" max="12" width="16.42578125" style="787" customWidth="1"/>
    <col min="13" max="13" width="16.42578125" style="786" customWidth="1"/>
    <col min="14" max="14" width="19" style="861" customWidth="1"/>
    <col min="15" max="26" width="15.85546875" style="785" customWidth="1"/>
    <col min="27" max="27" width="14" style="785" customWidth="1"/>
    <col min="28" max="16384" width="9.140625" style="785"/>
  </cols>
  <sheetData>
    <row r="1" spans="1:27" x14ac:dyDescent="0.3">
      <c r="N1" s="1109" t="s">
        <v>1152</v>
      </c>
      <c r="O1" s="1110"/>
      <c r="P1" s="1110"/>
      <c r="Q1" s="1110"/>
      <c r="R1" s="1110"/>
      <c r="S1" s="1110"/>
      <c r="T1" s="1111"/>
      <c r="U1" s="1109" t="s">
        <v>1153</v>
      </c>
      <c r="V1" s="1110"/>
      <c r="W1" s="1110"/>
      <c r="X1" s="1110"/>
      <c r="Y1" s="1110"/>
      <c r="Z1" s="1110"/>
      <c r="AA1" s="1111"/>
    </row>
    <row r="2" spans="1:27" ht="158.25" x14ac:dyDescent="0.3">
      <c r="A2" s="791"/>
      <c r="B2" s="792" t="s">
        <v>1127</v>
      </c>
      <c r="C2" s="793" t="s">
        <v>1128</v>
      </c>
      <c r="D2" s="793" t="s">
        <v>1129</v>
      </c>
      <c r="E2" s="793" t="s">
        <v>1130</v>
      </c>
      <c r="F2" s="793" t="s">
        <v>1131</v>
      </c>
      <c r="G2" s="793" t="s">
        <v>1132</v>
      </c>
      <c r="H2" s="793" t="s">
        <v>1133</v>
      </c>
      <c r="I2" s="794" t="s">
        <v>177</v>
      </c>
      <c r="J2" s="794" t="s">
        <v>175</v>
      </c>
      <c r="K2" s="794" t="s">
        <v>173</v>
      </c>
      <c r="L2" s="794" t="s">
        <v>171</v>
      </c>
      <c r="M2" s="862"/>
      <c r="N2" s="863" t="s">
        <v>1162</v>
      </c>
      <c r="O2" s="864" t="s">
        <v>1163</v>
      </c>
      <c r="P2" s="865" t="s">
        <v>1164</v>
      </c>
      <c r="Q2" s="866" t="s">
        <v>1165</v>
      </c>
      <c r="R2" s="866" t="s">
        <v>1166</v>
      </c>
      <c r="S2" s="867" t="s">
        <v>1167</v>
      </c>
      <c r="T2" s="868" t="s">
        <v>1168</v>
      </c>
      <c r="U2" s="869" t="s">
        <v>1162</v>
      </c>
      <c r="V2" s="870" t="s">
        <v>1163</v>
      </c>
      <c r="W2" s="871" t="s">
        <v>1164</v>
      </c>
      <c r="X2" s="872" t="s">
        <v>1165</v>
      </c>
      <c r="Y2" s="872" t="s">
        <v>1166</v>
      </c>
      <c r="Z2" s="873" t="s">
        <v>1167</v>
      </c>
      <c r="AA2" s="874" t="s">
        <v>1168</v>
      </c>
    </row>
    <row r="3" spans="1:27" x14ac:dyDescent="0.3">
      <c r="A3" s="798"/>
      <c r="B3" s="1106" t="s">
        <v>1074</v>
      </c>
      <c r="C3" s="1107"/>
      <c r="D3" s="1107"/>
      <c r="E3" s="1107"/>
      <c r="F3" s="1107"/>
      <c r="G3" s="1107"/>
      <c r="H3" s="1112"/>
      <c r="I3" s="1112"/>
      <c r="J3" s="1112"/>
      <c r="K3" s="1112"/>
      <c r="L3" s="1113"/>
      <c r="M3" s="875"/>
      <c r="N3" s="863"/>
      <c r="O3" s="876"/>
      <c r="P3" s="877"/>
      <c r="Q3" s="878"/>
      <c r="R3" s="878"/>
      <c r="S3" s="879"/>
      <c r="T3" s="880"/>
      <c r="U3" s="881"/>
      <c r="V3" s="882"/>
      <c r="W3" s="883"/>
      <c r="X3" s="884"/>
      <c r="Y3" s="884"/>
      <c r="Z3" s="885"/>
      <c r="AA3" s="886"/>
    </row>
    <row r="4" spans="1:27" s="808" customFormat="1" ht="182.25" x14ac:dyDescent="0.3">
      <c r="A4" s="809"/>
      <c r="B4" s="887">
        <v>8</v>
      </c>
      <c r="C4" s="803" t="str">
        <f>'[2]2021-2025 амортиз'!C5</f>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D4" s="803" t="str">
        <f>'[2]2021-2025 амортиз'!D5</f>
        <v>К_ИНФ05015</v>
      </c>
      <c r="E4" s="803">
        <f>'[2]2021-2025 амортиз'!E5</f>
        <v>2021</v>
      </c>
      <c r="F4" s="803">
        <f>'[2]2021-2025 амортиз'!F5</f>
        <v>1957</v>
      </c>
      <c r="G4" s="888">
        <f>'[2]2021-2025 амортиз'!G5</f>
        <v>0.50515911999999996</v>
      </c>
      <c r="H4" s="889">
        <f>'[2]2021-2025 амортиз'!H5</f>
        <v>0.42096592999999999</v>
      </c>
      <c r="I4" s="803">
        <f>'[2]2021-2025 амортиз'!I5</f>
        <v>0</v>
      </c>
      <c r="J4" s="803">
        <f>'[2]2021-2025 амортиз'!J5</f>
        <v>0.40869856999999998</v>
      </c>
      <c r="K4" s="803">
        <f>'[2]2021-2025 амортиз'!K5</f>
        <v>0</v>
      </c>
      <c r="L4" s="890">
        <f>'[2]2021-2025 амортиз'!L5</f>
        <v>1.226736E-2</v>
      </c>
      <c r="M4" s="891">
        <v>8</v>
      </c>
      <c r="N4" s="892">
        <f t="shared" ref="N4:N12" si="0">SUM(O4:R4)</f>
        <v>0.16</v>
      </c>
      <c r="O4" s="893">
        <f>0.12+0.04</f>
        <v>0.16</v>
      </c>
      <c r="P4" s="894">
        <v>0</v>
      </c>
      <c r="Q4" s="895">
        <v>0</v>
      </c>
      <c r="R4" s="895">
        <v>0</v>
      </c>
      <c r="S4" s="896">
        <v>4</v>
      </c>
      <c r="T4" s="897">
        <v>0</v>
      </c>
      <c r="U4" s="898">
        <f t="shared" ref="U4:U12" si="1">SUM(V4:Y4)</f>
        <v>0.22</v>
      </c>
      <c r="V4" s="899">
        <f>0.12+0.04</f>
        <v>0.16</v>
      </c>
      <c r="W4" s="900">
        <v>0</v>
      </c>
      <c r="X4" s="901">
        <v>0.06</v>
      </c>
      <c r="Y4" s="901">
        <v>0</v>
      </c>
      <c r="Z4" s="902">
        <v>0</v>
      </c>
      <c r="AA4" s="903">
        <v>4</v>
      </c>
    </row>
    <row r="5" spans="1:27" s="808" customFormat="1" ht="81" x14ac:dyDescent="0.3">
      <c r="A5" s="809"/>
      <c r="B5" s="887">
        <v>11</v>
      </c>
      <c r="C5" s="803" t="str">
        <f>'[2]2021-2025 амортиз'!C6</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D5" s="803" t="str">
        <f>'[2]2021-2025 амортиз'!D6</f>
        <v>К_ИНФ07979</v>
      </c>
      <c r="E5" s="803">
        <f>'[2]2021-2025 амортиз'!E6</f>
        <v>2021</v>
      </c>
      <c r="F5" s="803">
        <f>'[2]2021-2025 амортиз'!F6</f>
        <v>1959</v>
      </c>
      <c r="G5" s="888">
        <f>'[2]2021-2025 амортиз'!G6</f>
        <v>0.93317804000000004</v>
      </c>
      <c r="H5" s="889">
        <f>'[2]2021-2025 амортиз'!H6</f>
        <v>0.77764836999999998</v>
      </c>
      <c r="I5" s="803">
        <f>'[2]2021-2025 амортиз'!I6</f>
        <v>0</v>
      </c>
      <c r="J5" s="803">
        <f>'[2]2021-2025 амортиз'!J6</f>
        <v>0.77371354999999997</v>
      </c>
      <c r="K5" s="803">
        <f>'[2]2021-2025 амортиз'!K6</f>
        <v>0</v>
      </c>
      <c r="L5" s="890">
        <f>'[2]2021-2025 амортиз'!L6</f>
        <v>3.9348200000000003E-3</v>
      </c>
      <c r="M5" s="891">
        <v>11</v>
      </c>
      <c r="N5" s="892">
        <f t="shared" ref="N5" si="2">SUM(O5:R5)</f>
        <v>0.18</v>
      </c>
      <c r="O5" s="893">
        <v>0</v>
      </c>
      <c r="P5" s="894">
        <v>0</v>
      </c>
      <c r="Q5" s="895">
        <v>0.18</v>
      </c>
      <c r="R5" s="895">
        <v>0</v>
      </c>
      <c r="S5" s="896">
        <v>0</v>
      </c>
      <c r="T5" s="897">
        <v>0</v>
      </c>
      <c r="U5" s="898">
        <f t="shared" ref="U5:U6" si="3">SUM(V5:Y5)</f>
        <v>0.18</v>
      </c>
      <c r="V5" s="899">
        <v>0</v>
      </c>
      <c r="W5" s="900">
        <v>0</v>
      </c>
      <c r="X5" s="901">
        <v>0.18</v>
      </c>
      <c r="Y5" s="901">
        <v>0</v>
      </c>
      <c r="Z5" s="902">
        <v>0</v>
      </c>
      <c r="AA5" s="903">
        <v>0</v>
      </c>
    </row>
    <row r="6" spans="1:27" s="817" customFormat="1" ht="101.25" x14ac:dyDescent="0.3">
      <c r="A6" s="904"/>
      <c r="B6" s="905">
        <v>35</v>
      </c>
      <c r="C6" s="812" t="str">
        <f>'[2]2021-2025 амортиз'!C11</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D6" s="812" t="str">
        <f>'[2]2021-2025 амортиз'!D11</f>
        <v>К_ИНФ07089</v>
      </c>
      <c r="E6" s="812" t="str">
        <f>'[2]2021-2025 амортиз'!E11</f>
        <v>2022</v>
      </c>
      <c r="F6" s="812" t="str">
        <f>'[2]2021-2025 амортиз'!F11</f>
        <v>1958</v>
      </c>
      <c r="G6" s="906">
        <f>'[2]2021-2025 амортиз'!G11</f>
        <v>0.36587346999999998</v>
      </c>
      <c r="H6" s="907">
        <f>'[2]2021-2025 амортиз'!H11</f>
        <v>0.30489455999999998</v>
      </c>
      <c r="I6" s="812">
        <f>'[2]2021-2025 амортиз'!I11</f>
        <v>0</v>
      </c>
      <c r="J6" s="812">
        <f>'[2]2021-2025 амортиз'!J11</f>
        <v>0.30095973999999998</v>
      </c>
      <c r="K6" s="812">
        <f>'[2]2021-2025 амортиз'!K11</f>
        <v>0</v>
      </c>
      <c r="L6" s="908">
        <f>'[2]2021-2025 амортиз'!L11</f>
        <v>3.9348200000000003E-3</v>
      </c>
      <c r="M6" s="909">
        <v>35</v>
      </c>
      <c r="N6" s="910">
        <f t="shared" ref="N6:N10" si="4">SUM(O6:R6)</f>
        <v>0.08</v>
      </c>
      <c r="O6" s="911">
        <v>0</v>
      </c>
      <c r="P6" s="912">
        <v>0</v>
      </c>
      <c r="Q6" s="913">
        <v>0.08</v>
      </c>
      <c r="R6" s="913">
        <v>0</v>
      </c>
      <c r="S6" s="914">
        <v>0</v>
      </c>
      <c r="T6" s="915">
        <v>0</v>
      </c>
      <c r="U6" s="916">
        <f t="shared" si="3"/>
        <v>0.08</v>
      </c>
      <c r="V6" s="917">
        <v>0</v>
      </c>
      <c r="W6" s="918">
        <v>0</v>
      </c>
      <c r="X6" s="919">
        <v>0.08</v>
      </c>
      <c r="Y6" s="919">
        <v>0</v>
      </c>
      <c r="Z6" s="920">
        <v>0</v>
      </c>
      <c r="AA6" s="921">
        <v>0</v>
      </c>
    </row>
    <row r="7" spans="1:27" s="817" customFormat="1" ht="263.25" x14ac:dyDescent="0.3">
      <c r="A7" s="922"/>
      <c r="B7" s="905">
        <v>7</v>
      </c>
      <c r="C7" s="812" t="str">
        <f>'[2]2021-2025 амортиз'!C12</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D7" s="812" t="str">
        <f>'[2]2021-2025 амортиз'!D12</f>
        <v>К_ИНФ08452</v>
      </c>
      <c r="E7" s="812">
        <f>'[2]2021-2025 амортиз'!E12</f>
        <v>2022</v>
      </c>
      <c r="F7" s="812">
        <f>'[2]2021-2025 амортиз'!F12</f>
        <v>1960</v>
      </c>
      <c r="G7" s="906">
        <f>'[2]2021-2025 амортиз'!G12</f>
        <v>0.67924450000000003</v>
      </c>
      <c r="H7" s="907">
        <f>'[2]2021-2025 амортиз'!H12</f>
        <v>0.56603707999999997</v>
      </c>
      <c r="I7" s="812">
        <f>'[2]2021-2025 амортиз'!I12</f>
        <v>0</v>
      </c>
      <c r="J7" s="812">
        <f>'[2]2021-2025 амортиз'!J12</f>
        <v>0.54937320000000001</v>
      </c>
      <c r="K7" s="812">
        <f>'[2]2021-2025 амортиз'!K12</f>
        <v>0</v>
      </c>
      <c r="L7" s="908">
        <f>'[2]2021-2025 амортиз'!L12</f>
        <v>1.6663879999999999E-2</v>
      </c>
      <c r="M7" s="909">
        <v>7</v>
      </c>
      <c r="N7" s="910">
        <f t="shared" si="4"/>
        <v>0.36</v>
      </c>
      <c r="O7" s="911">
        <f>0.22+0.08</f>
        <v>0.3</v>
      </c>
      <c r="P7" s="912">
        <v>0</v>
      </c>
      <c r="Q7" s="913">
        <f>0.03+0.03</f>
        <v>0.06</v>
      </c>
      <c r="R7" s="913">
        <v>0</v>
      </c>
      <c r="S7" s="914">
        <v>0</v>
      </c>
      <c r="T7" s="915">
        <v>0</v>
      </c>
      <c r="U7" s="916">
        <f t="shared" ref="U7:U10" si="5">SUM(V7:Y7)</f>
        <v>0.36</v>
      </c>
      <c r="V7" s="917">
        <f>0.22+0.08</f>
        <v>0.3</v>
      </c>
      <c r="W7" s="918">
        <v>0</v>
      </c>
      <c r="X7" s="919">
        <f>0.03+0.03</f>
        <v>0.06</v>
      </c>
      <c r="Y7" s="919">
        <v>0</v>
      </c>
      <c r="Z7" s="920">
        <v>0</v>
      </c>
      <c r="AA7" s="921">
        <v>0</v>
      </c>
    </row>
    <row r="8" spans="1:27" s="942" customFormat="1" ht="101.25" x14ac:dyDescent="0.3">
      <c r="A8" s="923"/>
      <c r="B8" s="924">
        <f>'[2]2021-2025 амортиз'!B16</f>
        <v>29</v>
      </c>
      <c r="C8" s="925" t="str">
        <f>'[2]2021-2025 амортиз'!C16</f>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
      <c r="D8" s="924" t="str">
        <f>'[2]2021-2025 амортиз'!D16</f>
        <v>К_СТР09760КЛ</v>
      </c>
      <c r="E8" s="924" t="str">
        <f>'[2]2021-2025 амортиз'!E16</f>
        <v>2023</v>
      </c>
      <c r="F8" s="924" t="str">
        <f>'[2]2021-2025 амортиз'!F16</f>
        <v>1961</v>
      </c>
      <c r="G8" s="926">
        <f>'[2]2021-2025 амортиз'!G16</f>
        <v>1.4075926299999999</v>
      </c>
      <c r="H8" s="927">
        <f>'[2]2021-2025 амортиз'!H16</f>
        <v>1.1729938600000001</v>
      </c>
      <c r="I8" s="924">
        <f>'[2]2021-2025 амортиз'!I16</f>
        <v>0</v>
      </c>
      <c r="J8" s="924">
        <f>'[2]2021-2025 амортиз'!J16</f>
        <v>1.1651230000000001</v>
      </c>
      <c r="K8" s="924">
        <f>'[2]2021-2025 амортиз'!K16</f>
        <v>0</v>
      </c>
      <c r="L8" s="928">
        <f>'[2]2021-2025 амортиз'!L16</f>
        <v>7.8708600000000004E-3</v>
      </c>
      <c r="M8" s="929">
        <v>29</v>
      </c>
      <c r="N8" s="930">
        <f t="shared" si="4"/>
        <v>0.25</v>
      </c>
      <c r="O8" s="931">
        <v>0</v>
      </c>
      <c r="P8" s="932">
        <v>0</v>
      </c>
      <c r="Q8" s="933">
        <v>0</v>
      </c>
      <c r="R8" s="933">
        <v>0.25</v>
      </c>
      <c r="S8" s="934">
        <v>0</v>
      </c>
      <c r="T8" s="935">
        <v>0</v>
      </c>
      <c r="U8" s="936">
        <f t="shared" si="5"/>
        <v>0.25</v>
      </c>
      <c r="V8" s="937">
        <v>0</v>
      </c>
      <c r="W8" s="938">
        <v>0</v>
      </c>
      <c r="X8" s="939">
        <v>0</v>
      </c>
      <c r="Y8" s="939">
        <v>0.25</v>
      </c>
      <c r="Z8" s="940">
        <v>0</v>
      </c>
      <c r="AA8" s="941">
        <v>0</v>
      </c>
    </row>
    <row r="9" spans="1:27" s="942" customFormat="1" ht="101.25" x14ac:dyDescent="0.3">
      <c r="A9" s="943"/>
      <c r="B9" s="924">
        <f>'[2]2021-2025 амортиз'!B17</f>
        <v>32</v>
      </c>
      <c r="C9" s="925" t="str">
        <f>'[2]2021-2025 амортиз'!C17</f>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
      <c r="D9" s="924" t="str">
        <f>'[2]2021-2025 амортиз'!D17</f>
        <v>К_ИНФ08004</v>
      </c>
      <c r="E9" s="924" t="str">
        <f>'[2]2021-2025 амортиз'!E17</f>
        <v>2023</v>
      </c>
      <c r="F9" s="924" t="str">
        <f>'[2]2021-2025 амортиз'!F17</f>
        <v>1991</v>
      </c>
      <c r="G9" s="926">
        <f>'[2]2021-2025 амортиз'!G17</f>
        <v>1.02149047</v>
      </c>
      <c r="H9" s="927">
        <f>'[2]2021-2025 амортиз'!H17</f>
        <v>0.85124206000000002</v>
      </c>
      <c r="I9" s="924">
        <f>'[2]2021-2025 амортиз'!I17</f>
        <v>0</v>
      </c>
      <c r="J9" s="924">
        <f>'[2]2021-2025 амортиз'!J17</f>
        <v>0.81833869999999997</v>
      </c>
      <c r="K9" s="924">
        <f>'[2]2021-2025 амортиз'!K17</f>
        <v>0</v>
      </c>
      <c r="L9" s="928">
        <f>'[2]2021-2025 амортиз'!L17</f>
        <v>3.290336E-2</v>
      </c>
      <c r="M9" s="929">
        <v>32</v>
      </c>
      <c r="N9" s="930">
        <f t="shared" si="4"/>
        <v>0.46700000000000003</v>
      </c>
      <c r="O9" s="931">
        <v>0</v>
      </c>
      <c r="P9" s="932">
        <v>0</v>
      </c>
      <c r="Q9" s="933">
        <v>0</v>
      </c>
      <c r="R9" s="933">
        <v>0.46700000000000003</v>
      </c>
      <c r="S9" s="934">
        <v>0</v>
      </c>
      <c r="T9" s="935">
        <v>0</v>
      </c>
      <c r="U9" s="936">
        <f t="shared" si="5"/>
        <v>0.46700000000000003</v>
      </c>
      <c r="V9" s="937">
        <v>0</v>
      </c>
      <c r="W9" s="938">
        <v>0</v>
      </c>
      <c r="X9" s="939">
        <v>0</v>
      </c>
      <c r="Y9" s="939">
        <v>0.46700000000000003</v>
      </c>
      <c r="Z9" s="940">
        <v>0</v>
      </c>
      <c r="AA9" s="941">
        <v>0</v>
      </c>
    </row>
    <row r="10" spans="1:27" s="942" customFormat="1" ht="182.25" x14ac:dyDescent="0.3">
      <c r="A10" s="923"/>
      <c r="B10" s="924">
        <f>'[2]2021-2025 амортиз'!B18</f>
        <v>37</v>
      </c>
      <c r="C10" s="925" t="str">
        <f>'[2]2021-2025 амортиз'!C18</f>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
      <c r="D10" s="924" t="str">
        <f>'[2]2021-2025 амортиз'!D18</f>
        <v>К_ИНФ15358</v>
      </c>
      <c r="E10" s="924" t="str">
        <f>'[2]2021-2025 амортиз'!E18</f>
        <v>2023</v>
      </c>
      <c r="F10" s="924" t="str">
        <f>'[2]2021-2025 амортиз'!F18</f>
        <v>1999</v>
      </c>
      <c r="G10" s="926">
        <f>'[2]2021-2025 амортиз'!G18</f>
        <v>2.71661354</v>
      </c>
      <c r="H10" s="927">
        <f>'[2]2021-2025 амортиз'!H18</f>
        <v>2.26384462</v>
      </c>
      <c r="I10" s="924">
        <f>'[2]2021-2025 амортиз'!I18</f>
        <v>0</v>
      </c>
      <c r="J10" s="924">
        <f>'[2]2021-2025 амортиз'!J18</f>
        <v>2.2402345299999999</v>
      </c>
      <c r="K10" s="924">
        <f>'[2]2021-2025 амортиз'!K18</f>
        <v>0</v>
      </c>
      <c r="L10" s="928">
        <f>'[2]2021-2025 амортиз'!L18</f>
        <v>2.361009E-2</v>
      </c>
      <c r="M10" s="929">
        <v>37</v>
      </c>
      <c r="N10" s="930">
        <f t="shared" si="4"/>
        <v>0.8</v>
      </c>
      <c r="O10" s="931">
        <v>0</v>
      </c>
      <c r="P10" s="932">
        <v>0</v>
      </c>
      <c r="Q10" s="933">
        <f>2*0.1+4*0.15</f>
        <v>0.8</v>
      </c>
      <c r="R10" s="933">
        <v>0</v>
      </c>
      <c r="S10" s="934">
        <v>0</v>
      </c>
      <c r="T10" s="935">
        <v>0</v>
      </c>
      <c r="U10" s="936">
        <f t="shared" si="5"/>
        <v>0.8</v>
      </c>
      <c r="V10" s="937">
        <v>0</v>
      </c>
      <c r="W10" s="938">
        <v>0</v>
      </c>
      <c r="X10" s="939">
        <f>2*0.1+4*0.15</f>
        <v>0.8</v>
      </c>
      <c r="Y10" s="939">
        <v>0</v>
      </c>
      <c r="Z10" s="940">
        <v>0</v>
      </c>
      <c r="AA10" s="941">
        <v>0</v>
      </c>
    </row>
    <row r="11" spans="1:27" s="963" customFormat="1" ht="101.25" x14ac:dyDescent="0.25">
      <c r="A11" s="944"/>
      <c r="B11" s="945">
        <v>34</v>
      </c>
      <c r="C11" s="946" t="str">
        <f>'[2]2021-2025 амортиз'!C23</f>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
      <c r="D11" s="946" t="str">
        <f>'[2]2021-2025 амортиз'!D23</f>
        <v>К_ИНФ08348</v>
      </c>
      <c r="E11" s="946" t="str">
        <f>'[2]2021-2025 амортиз'!E23</f>
        <v>2024</v>
      </c>
      <c r="F11" s="946" t="str">
        <f>'[2]2021-2025 амортиз'!F23</f>
        <v>1963</v>
      </c>
      <c r="G11" s="947">
        <f>'[2]2021-2025 амортиз'!G23</f>
        <v>0.96083419999999997</v>
      </c>
      <c r="H11" s="948">
        <f>'[2]2021-2025 амортиз'!H23</f>
        <v>0.80069517000000001</v>
      </c>
      <c r="I11" s="946">
        <f>'[2]2021-2025 амортиз'!I23</f>
        <v>0</v>
      </c>
      <c r="J11" s="946">
        <f>'[2]2021-2025 амортиз'!J23</f>
        <v>0.79282514000000004</v>
      </c>
      <c r="K11" s="946">
        <f>'[2]2021-2025 амортиз'!K23</f>
        <v>0</v>
      </c>
      <c r="L11" s="949">
        <f>'[2]2021-2025 амортиз'!L23</f>
        <v>7.8700300000000001E-3</v>
      </c>
      <c r="M11" s="950">
        <v>34</v>
      </c>
      <c r="N11" s="951">
        <f t="shared" ref="N11" si="6">SUM(O11:R11)</f>
        <v>0.3</v>
      </c>
      <c r="O11" s="952">
        <v>0</v>
      </c>
      <c r="P11" s="953">
        <v>0</v>
      </c>
      <c r="Q11" s="954">
        <f>2*0.15</f>
        <v>0.3</v>
      </c>
      <c r="R11" s="954">
        <v>0</v>
      </c>
      <c r="S11" s="955">
        <v>0</v>
      </c>
      <c r="T11" s="956">
        <v>0</v>
      </c>
      <c r="U11" s="957">
        <f t="shared" ref="U11" si="7">SUM(V11:Y11)</f>
        <v>0.3</v>
      </c>
      <c r="V11" s="958">
        <v>0</v>
      </c>
      <c r="W11" s="959">
        <v>0</v>
      </c>
      <c r="X11" s="960">
        <f>2*0.15</f>
        <v>0.3</v>
      </c>
      <c r="Y11" s="960">
        <v>0</v>
      </c>
      <c r="Z11" s="961">
        <v>0</v>
      </c>
      <c r="AA11" s="962">
        <v>0</v>
      </c>
    </row>
    <row r="12" spans="1:27" s="834" customFormat="1" ht="304.5" thickBot="1" x14ac:dyDescent="0.35">
      <c r="A12" s="964"/>
      <c r="B12" s="965">
        <v>40</v>
      </c>
      <c r="C12" s="829" t="str">
        <f>'[2]2021-2025 амортиз'!C28</f>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
      <c r="D12" s="829" t="str">
        <f>'[2]2021-2025 амортиз'!D28</f>
        <v>К_СТР09764КЛН</v>
      </c>
      <c r="E12" s="829" t="str">
        <f>'[2]2021-2025 амортиз'!E28</f>
        <v>2025</v>
      </c>
      <c r="F12" s="829" t="str">
        <f>'[2]2021-2025 амортиз'!F28</f>
        <v>1960</v>
      </c>
      <c r="G12" s="966">
        <f>'[2]2021-2025 амортиз'!G28</f>
        <v>2.2196846899999998</v>
      </c>
      <c r="H12" s="967">
        <f>'[2]2021-2025 амортиз'!H28</f>
        <v>1.8497372400000001</v>
      </c>
      <c r="I12" s="968">
        <f>'[2]2021-2025 амортиз'!I28</f>
        <v>0</v>
      </c>
      <c r="J12" s="968">
        <f>'[2]2021-2025 амортиз'!J28</f>
        <v>1.8261275300000002</v>
      </c>
      <c r="K12" s="968">
        <f>'[2]2021-2025 амортиз'!K28</f>
        <v>0</v>
      </c>
      <c r="L12" s="969">
        <f>'[2]2021-2025 амортиз'!L28</f>
        <v>2.3609709999999999E-2</v>
      </c>
      <c r="M12" s="970">
        <v>40</v>
      </c>
      <c r="N12" s="971">
        <f t="shared" si="0"/>
        <v>0.59000000000000008</v>
      </c>
      <c r="O12" s="972">
        <v>0</v>
      </c>
      <c r="P12" s="973">
        <v>0</v>
      </c>
      <c r="Q12" s="974">
        <f>2*0.15+0.13+2*0.05+0.06</f>
        <v>0.59000000000000008</v>
      </c>
      <c r="R12" s="974">
        <v>0</v>
      </c>
      <c r="S12" s="975">
        <v>0</v>
      </c>
      <c r="T12" s="976">
        <v>0</v>
      </c>
      <c r="U12" s="977">
        <f t="shared" si="1"/>
        <v>0.59000000000000008</v>
      </c>
      <c r="V12" s="978">
        <v>0</v>
      </c>
      <c r="W12" s="979">
        <v>0</v>
      </c>
      <c r="X12" s="980">
        <f>2*0.15+0.13+2*0.05+0.06</f>
        <v>0.59000000000000008</v>
      </c>
      <c r="Y12" s="980">
        <v>0</v>
      </c>
      <c r="Z12" s="981">
        <v>0</v>
      </c>
      <c r="AA12" s="982">
        <v>0</v>
      </c>
    </row>
    <row r="13" spans="1:27" x14ac:dyDescent="0.3">
      <c r="C13" s="839"/>
      <c r="D13" s="839"/>
      <c r="E13" s="983"/>
      <c r="F13" s="983"/>
      <c r="G13" s="983"/>
      <c r="H13" s="983"/>
      <c r="I13" s="984"/>
      <c r="K13" s="984"/>
    </row>
    <row r="14" spans="1:27" x14ac:dyDescent="0.3">
      <c r="C14" s="839"/>
      <c r="D14" s="839"/>
      <c r="E14" s="983"/>
      <c r="F14" s="875" t="s">
        <v>1161</v>
      </c>
      <c r="G14" s="843">
        <f t="shared" ref="G14:L14" si="8">G20+G19+G18+G17+G16</f>
        <v>10.809670659999998</v>
      </c>
      <c r="H14" s="843">
        <f>H20+H19+H18+H17+H16</f>
        <v>9.0080588900000009</v>
      </c>
      <c r="I14" s="985">
        <f t="shared" si="8"/>
        <v>0</v>
      </c>
      <c r="J14" s="843">
        <f t="shared" si="8"/>
        <v>8.8753939600000002</v>
      </c>
      <c r="K14" s="985">
        <f t="shared" si="8"/>
        <v>0</v>
      </c>
      <c r="L14" s="843">
        <f t="shared" si="8"/>
        <v>0.13266493000000001</v>
      </c>
      <c r="M14" s="843"/>
      <c r="N14" s="986">
        <f t="shared" ref="N14:AA14" si="9">N20+N19+N18+N17+N16</f>
        <v>3.1869999999999998</v>
      </c>
      <c r="O14" s="986">
        <f t="shared" si="9"/>
        <v>0.45999999999999996</v>
      </c>
      <c r="P14" s="986">
        <f t="shared" si="9"/>
        <v>0</v>
      </c>
      <c r="Q14" s="986">
        <f t="shared" si="9"/>
        <v>2.0100000000000002</v>
      </c>
      <c r="R14" s="986">
        <f t="shared" si="9"/>
        <v>0.71700000000000008</v>
      </c>
      <c r="S14" s="986">
        <f t="shared" si="9"/>
        <v>4</v>
      </c>
      <c r="T14" s="986">
        <f t="shared" si="9"/>
        <v>0</v>
      </c>
      <c r="U14" s="986">
        <f t="shared" si="9"/>
        <v>3.2469999999999999</v>
      </c>
      <c r="V14" s="986">
        <f t="shared" si="9"/>
        <v>0.45999999999999996</v>
      </c>
      <c r="W14" s="986">
        <f t="shared" si="9"/>
        <v>0</v>
      </c>
      <c r="X14" s="986">
        <f t="shared" si="9"/>
        <v>2.0700000000000003</v>
      </c>
      <c r="Y14" s="986">
        <f t="shared" si="9"/>
        <v>0.71700000000000008</v>
      </c>
      <c r="Z14" s="986">
        <f t="shared" si="9"/>
        <v>0</v>
      </c>
      <c r="AA14" s="986">
        <f t="shared" si="9"/>
        <v>4</v>
      </c>
    </row>
    <row r="15" spans="1:27" x14ac:dyDescent="0.3">
      <c r="C15" s="839"/>
      <c r="D15" s="839"/>
      <c r="E15" s="983"/>
      <c r="F15" s="983"/>
      <c r="G15" s="843"/>
      <c r="H15" s="843"/>
      <c r="I15" s="985"/>
      <c r="J15" s="843"/>
      <c r="K15" s="985"/>
      <c r="L15" s="843"/>
      <c r="M15" s="843"/>
    </row>
    <row r="16" spans="1:27" x14ac:dyDescent="0.3">
      <c r="C16" s="839"/>
      <c r="D16" s="839"/>
      <c r="E16" s="983"/>
      <c r="F16" s="875">
        <v>2021</v>
      </c>
      <c r="G16" s="848">
        <f>SUM(G4:G5)</f>
        <v>1.4383371600000001</v>
      </c>
      <c r="H16" s="848">
        <f t="shared" ref="H16:L16" si="10">SUM(H4:H5)</f>
        <v>1.1986143</v>
      </c>
      <c r="I16" s="849">
        <f t="shared" si="10"/>
        <v>0</v>
      </c>
      <c r="J16" s="848">
        <f t="shared" si="10"/>
        <v>1.18241212</v>
      </c>
      <c r="K16" s="849">
        <f t="shared" si="10"/>
        <v>0</v>
      </c>
      <c r="L16" s="848">
        <f t="shared" si="10"/>
        <v>1.620218E-2</v>
      </c>
      <c r="M16" s="848"/>
      <c r="N16" s="987">
        <f>SUM(O16:R16)</f>
        <v>0.33999999999999997</v>
      </c>
      <c r="O16" s="988">
        <f>SUM(O4:O5)</f>
        <v>0.16</v>
      </c>
      <c r="P16" s="988">
        <f t="shared" ref="P16:T16" si="11">SUM(P4:P5)</f>
        <v>0</v>
      </c>
      <c r="Q16" s="988">
        <f t="shared" si="11"/>
        <v>0.18</v>
      </c>
      <c r="R16" s="988">
        <f t="shared" si="11"/>
        <v>0</v>
      </c>
      <c r="S16" s="988">
        <f t="shared" si="11"/>
        <v>4</v>
      </c>
      <c r="T16" s="988">
        <f t="shared" si="11"/>
        <v>0</v>
      </c>
      <c r="U16" s="989">
        <f>SUM(V16:Y16)</f>
        <v>0.4</v>
      </c>
      <c r="V16" s="988">
        <f>SUM(V4:V5)</f>
        <v>0.16</v>
      </c>
      <c r="W16" s="849">
        <f t="shared" ref="W16:AA16" si="12">SUM(W4:W5)</f>
        <v>0</v>
      </c>
      <c r="X16" s="988">
        <f t="shared" si="12"/>
        <v>0.24</v>
      </c>
      <c r="Y16" s="988">
        <f t="shared" si="12"/>
        <v>0</v>
      </c>
      <c r="Z16" s="849">
        <f t="shared" si="12"/>
        <v>0</v>
      </c>
      <c r="AA16" s="849">
        <f t="shared" si="12"/>
        <v>4</v>
      </c>
    </row>
    <row r="17" spans="3:27" x14ac:dyDescent="0.3">
      <c r="C17" s="839"/>
      <c r="D17" s="839"/>
      <c r="E17" s="983"/>
      <c r="F17" s="875">
        <v>2022</v>
      </c>
      <c r="G17" s="990">
        <f>SUM(G6:G7)</f>
        <v>1.04511797</v>
      </c>
      <c r="H17" s="990">
        <f t="shared" ref="H17:L17" si="13">SUM(H6:H7)</f>
        <v>0.87093164000000001</v>
      </c>
      <c r="I17" s="991">
        <f t="shared" si="13"/>
        <v>0</v>
      </c>
      <c r="J17" s="990">
        <f t="shared" si="13"/>
        <v>0.85033293999999993</v>
      </c>
      <c r="K17" s="991">
        <f t="shared" si="13"/>
        <v>0</v>
      </c>
      <c r="L17" s="990">
        <f t="shared" si="13"/>
        <v>2.0598699999999998E-2</v>
      </c>
      <c r="M17" s="990"/>
      <c r="N17" s="987">
        <f t="shared" ref="N17:N20" si="14">SUM(O17:R17)</f>
        <v>0.44</v>
      </c>
      <c r="O17" s="992">
        <f>SUM(O6:O7)</f>
        <v>0.3</v>
      </c>
      <c r="P17" s="992">
        <f t="shared" ref="P17:T17" si="15">SUM(P6:P7)</f>
        <v>0</v>
      </c>
      <c r="Q17" s="992">
        <f t="shared" si="15"/>
        <v>0.14000000000000001</v>
      </c>
      <c r="R17" s="992">
        <f t="shared" si="15"/>
        <v>0</v>
      </c>
      <c r="S17" s="992">
        <f t="shared" si="15"/>
        <v>0</v>
      </c>
      <c r="T17" s="992">
        <f t="shared" si="15"/>
        <v>0</v>
      </c>
      <c r="U17" s="989">
        <f t="shared" ref="U17:U20" si="16">SUM(V17:Y17)</f>
        <v>0.44</v>
      </c>
      <c r="V17" s="992">
        <f>SUM(V6:V7)</f>
        <v>0.3</v>
      </c>
      <c r="W17" s="991">
        <f t="shared" ref="W17:AA17" si="17">SUM(W6:W7)</f>
        <v>0</v>
      </c>
      <c r="X17" s="992">
        <f t="shared" si="17"/>
        <v>0.14000000000000001</v>
      </c>
      <c r="Y17" s="992">
        <f t="shared" si="17"/>
        <v>0</v>
      </c>
      <c r="Z17" s="991">
        <f t="shared" si="17"/>
        <v>0</v>
      </c>
      <c r="AA17" s="991">
        <f t="shared" si="17"/>
        <v>0</v>
      </c>
    </row>
    <row r="18" spans="3:27" x14ac:dyDescent="0.3">
      <c r="C18" s="839"/>
      <c r="D18" s="839"/>
      <c r="E18" s="983"/>
      <c r="F18" s="875">
        <v>2023</v>
      </c>
      <c r="G18" s="993">
        <f>SUM(G8:G10)</f>
        <v>5.1456966399999997</v>
      </c>
      <c r="H18" s="993">
        <f t="shared" ref="H18:L18" si="18">SUM(H8:H10)</f>
        <v>4.2880805400000002</v>
      </c>
      <c r="I18" s="994">
        <f t="shared" si="18"/>
        <v>0</v>
      </c>
      <c r="J18" s="993">
        <f t="shared" si="18"/>
        <v>4.2236962299999998</v>
      </c>
      <c r="K18" s="994">
        <f t="shared" si="18"/>
        <v>0</v>
      </c>
      <c r="L18" s="993">
        <f t="shared" si="18"/>
        <v>6.438431E-2</v>
      </c>
      <c r="M18" s="993"/>
      <c r="N18" s="987">
        <f t="shared" si="14"/>
        <v>1.5170000000000001</v>
      </c>
      <c r="O18" s="995">
        <f>SUM(O8:O10)</f>
        <v>0</v>
      </c>
      <c r="P18" s="995">
        <f t="shared" ref="P18:T18" si="19">SUM(P8:P10)</f>
        <v>0</v>
      </c>
      <c r="Q18" s="995">
        <f t="shared" si="19"/>
        <v>0.8</v>
      </c>
      <c r="R18" s="995">
        <f t="shared" si="19"/>
        <v>0.71700000000000008</v>
      </c>
      <c r="S18" s="995">
        <f t="shared" si="19"/>
        <v>0</v>
      </c>
      <c r="T18" s="995">
        <f t="shared" si="19"/>
        <v>0</v>
      </c>
      <c r="U18" s="989">
        <f t="shared" si="16"/>
        <v>1.5170000000000001</v>
      </c>
      <c r="V18" s="995">
        <f>SUM(V8:V10)</f>
        <v>0</v>
      </c>
      <c r="W18" s="994">
        <f t="shared" ref="W18:AA18" si="20">SUM(W8:W10)</f>
        <v>0</v>
      </c>
      <c r="X18" s="995">
        <f t="shared" si="20"/>
        <v>0.8</v>
      </c>
      <c r="Y18" s="995">
        <f t="shared" si="20"/>
        <v>0.71700000000000008</v>
      </c>
      <c r="Z18" s="994">
        <f t="shared" si="20"/>
        <v>0</v>
      </c>
      <c r="AA18" s="994">
        <f t="shared" si="20"/>
        <v>0</v>
      </c>
    </row>
    <row r="19" spans="3:27" x14ac:dyDescent="0.3">
      <c r="C19" s="839"/>
      <c r="D19" s="839"/>
      <c r="E19" s="983"/>
      <c r="F19" s="875">
        <v>2024</v>
      </c>
      <c r="G19" s="856">
        <f>SUM(G11)</f>
        <v>0.96083419999999997</v>
      </c>
      <c r="H19" s="856">
        <f t="shared" ref="H19:L20" si="21">SUM(H11)</f>
        <v>0.80069517000000001</v>
      </c>
      <c r="I19" s="854">
        <f t="shared" si="21"/>
        <v>0</v>
      </c>
      <c r="J19" s="856">
        <f t="shared" si="21"/>
        <v>0.79282514000000004</v>
      </c>
      <c r="K19" s="854">
        <f t="shared" si="21"/>
        <v>0</v>
      </c>
      <c r="L19" s="856">
        <f t="shared" si="21"/>
        <v>7.8700300000000001E-3</v>
      </c>
      <c r="M19" s="856"/>
      <c r="N19" s="987">
        <f t="shared" si="14"/>
        <v>0.3</v>
      </c>
      <c r="O19" s="996">
        <f t="shared" ref="O19:T20" si="22">SUM(O11:O11)</f>
        <v>0</v>
      </c>
      <c r="P19" s="996">
        <f t="shared" si="22"/>
        <v>0</v>
      </c>
      <c r="Q19" s="996">
        <f t="shared" si="22"/>
        <v>0.3</v>
      </c>
      <c r="R19" s="996">
        <f t="shared" si="22"/>
        <v>0</v>
      </c>
      <c r="S19" s="996">
        <f t="shared" si="22"/>
        <v>0</v>
      </c>
      <c r="T19" s="996">
        <f t="shared" si="22"/>
        <v>0</v>
      </c>
      <c r="U19" s="989">
        <f t="shared" si="16"/>
        <v>0.3</v>
      </c>
      <c r="V19" s="996">
        <f t="shared" ref="V19:AA20" si="23">SUM(V11:V11)</f>
        <v>0</v>
      </c>
      <c r="W19" s="854">
        <f t="shared" si="23"/>
        <v>0</v>
      </c>
      <c r="X19" s="996">
        <f t="shared" si="23"/>
        <v>0.3</v>
      </c>
      <c r="Y19" s="996">
        <f t="shared" si="23"/>
        <v>0</v>
      </c>
      <c r="Z19" s="854">
        <f t="shared" si="23"/>
        <v>0</v>
      </c>
      <c r="AA19" s="854">
        <f t="shared" si="23"/>
        <v>0</v>
      </c>
    </row>
    <row r="20" spans="3:27" x14ac:dyDescent="0.3">
      <c r="C20" s="839"/>
      <c r="D20" s="839"/>
      <c r="E20" s="983"/>
      <c r="F20" s="875">
        <v>2025</v>
      </c>
      <c r="G20" s="993">
        <f>SUM(G12)</f>
        <v>2.2196846899999998</v>
      </c>
      <c r="H20" s="993">
        <f t="shared" si="21"/>
        <v>1.8497372400000001</v>
      </c>
      <c r="I20" s="994">
        <f t="shared" si="21"/>
        <v>0</v>
      </c>
      <c r="J20" s="993">
        <f t="shared" si="21"/>
        <v>1.8261275300000002</v>
      </c>
      <c r="K20" s="994">
        <f t="shared" si="21"/>
        <v>0</v>
      </c>
      <c r="L20" s="993">
        <f t="shared" si="21"/>
        <v>2.3609709999999999E-2</v>
      </c>
      <c r="M20" s="993"/>
      <c r="N20" s="987">
        <f t="shared" si="14"/>
        <v>0.59000000000000008</v>
      </c>
      <c r="O20" s="995">
        <f t="shared" si="22"/>
        <v>0</v>
      </c>
      <c r="P20" s="995">
        <f t="shared" si="22"/>
        <v>0</v>
      </c>
      <c r="Q20" s="995">
        <f t="shared" si="22"/>
        <v>0.59000000000000008</v>
      </c>
      <c r="R20" s="995">
        <f t="shared" si="22"/>
        <v>0</v>
      </c>
      <c r="S20" s="995">
        <f t="shared" si="22"/>
        <v>0</v>
      </c>
      <c r="T20" s="995">
        <f t="shared" si="22"/>
        <v>0</v>
      </c>
      <c r="U20" s="989">
        <f t="shared" si="16"/>
        <v>0.59000000000000008</v>
      </c>
      <c r="V20" s="995">
        <f t="shared" si="23"/>
        <v>0</v>
      </c>
      <c r="W20" s="994">
        <f t="shared" si="23"/>
        <v>0</v>
      </c>
      <c r="X20" s="995">
        <f t="shared" si="23"/>
        <v>0.59000000000000008</v>
      </c>
      <c r="Y20" s="995">
        <f t="shared" si="23"/>
        <v>0</v>
      </c>
      <c r="Z20" s="994">
        <f t="shared" si="23"/>
        <v>0</v>
      </c>
      <c r="AA20" s="994">
        <f t="shared" si="23"/>
        <v>0</v>
      </c>
    </row>
    <row r="21" spans="3:27" x14ac:dyDescent="0.3">
      <c r="C21" s="839"/>
      <c r="D21" s="839"/>
      <c r="E21" s="983"/>
      <c r="F21" s="983"/>
      <c r="G21" s="839"/>
      <c r="H21" s="839"/>
    </row>
    <row r="22" spans="3:27" x14ac:dyDescent="0.3">
      <c r="C22" s="839"/>
      <c r="D22" s="839"/>
      <c r="E22" s="983"/>
      <c r="F22" s="983"/>
      <c r="G22" s="839"/>
      <c r="H22" s="839"/>
    </row>
    <row r="23" spans="3:27" x14ac:dyDescent="0.3">
      <c r="C23" s="839"/>
      <c r="D23" s="839"/>
      <c r="E23" s="983"/>
      <c r="F23" s="983"/>
      <c r="G23" s="839"/>
      <c r="H23" s="839"/>
      <c r="N23" s="997"/>
    </row>
    <row r="24" spans="3:27" x14ac:dyDescent="0.3">
      <c r="C24" s="839"/>
      <c r="D24" s="839"/>
      <c r="E24" s="983"/>
      <c r="F24" s="983"/>
      <c r="G24" s="839"/>
      <c r="H24" s="839"/>
    </row>
  </sheetData>
  <mergeCells count="3">
    <mergeCell ref="N1:T1"/>
    <mergeCell ref="U1:AA1"/>
    <mergeCell ref="B3:L3"/>
  </mergeCells>
  <printOptions horizontalCentered="1"/>
  <pageMargins left="0.31496062992125984" right="0.31496062992125984" top="0.35433070866141736" bottom="0.35433070866141736" header="0.31496062992125984" footer="0.31496062992125984"/>
  <pageSetup paperSize="8" scale="40" fitToHeight="13"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V339"/>
  <sheetViews>
    <sheetView view="pageBreakPreview" topLeftCell="A49" zoomScaleSheetLayoutView="100" workbookViewId="0">
      <selection activeCell="E20" sqref="E20"/>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3">
      <c r="A1" s="17"/>
      <c r="F1" s="16"/>
      <c r="G1" s="16"/>
      <c r="H1" s="15"/>
    </row>
    <row r="2" spans="1:22" s="12" customFormat="1" ht="15.75" x14ac:dyDescent="0.25">
      <c r="A2" s="1117" t="s">
        <v>1176</v>
      </c>
      <c r="B2" s="1117"/>
      <c r="C2" s="1117"/>
      <c r="D2" s="214"/>
      <c r="E2" s="214"/>
      <c r="F2" s="214"/>
      <c r="G2" s="214"/>
      <c r="H2" s="214"/>
      <c r="I2" s="214"/>
      <c r="J2" s="214"/>
    </row>
    <row r="3" spans="1:22" s="12" customFormat="1" ht="18.75" x14ac:dyDescent="0.3">
      <c r="A3" s="17"/>
      <c r="F3" s="16"/>
      <c r="G3" s="16"/>
      <c r="H3" s="15"/>
    </row>
    <row r="4" spans="1:22" s="12" customFormat="1" ht="18.75" x14ac:dyDescent="0.2">
      <c r="A4" s="1121" t="s">
        <v>11</v>
      </c>
      <c r="B4" s="1121"/>
      <c r="C4" s="1121"/>
      <c r="D4" s="13"/>
      <c r="E4" s="13"/>
      <c r="F4" s="13"/>
      <c r="G4" s="13"/>
      <c r="H4" s="13"/>
      <c r="I4" s="13"/>
      <c r="J4" s="13"/>
      <c r="K4" s="13"/>
      <c r="L4" s="13"/>
      <c r="M4" s="13"/>
      <c r="N4" s="13"/>
      <c r="O4" s="13"/>
      <c r="P4" s="13"/>
      <c r="Q4" s="13"/>
      <c r="R4" s="13"/>
      <c r="S4" s="13"/>
      <c r="T4" s="13"/>
      <c r="U4" s="13"/>
      <c r="V4" s="13"/>
    </row>
    <row r="5" spans="1:22" s="12" customFormat="1" ht="18.75" x14ac:dyDescent="0.2">
      <c r="A5" s="14"/>
      <c r="B5" s="14"/>
      <c r="C5" s="14"/>
      <c r="D5" s="14"/>
      <c r="E5" s="14"/>
      <c r="F5" s="14"/>
      <c r="G5" s="14"/>
      <c r="H5" s="14"/>
      <c r="I5" s="13"/>
      <c r="J5" s="13"/>
      <c r="K5" s="13"/>
      <c r="L5" s="13"/>
      <c r="M5" s="13"/>
      <c r="N5" s="13"/>
      <c r="O5" s="13"/>
      <c r="P5" s="13"/>
      <c r="Q5" s="13"/>
      <c r="R5" s="13"/>
      <c r="S5" s="13"/>
      <c r="T5" s="13"/>
      <c r="U5" s="13"/>
      <c r="V5" s="13"/>
    </row>
    <row r="6" spans="1:22" s="12" customFormat="1" ht="18.75" x14ac:dyDescent="0.2">
      <c r="A6" s="1122" t="s">
        <v>485</v>
      </c>
      <c r="B6" s="1122"/>
      <c r="C6" s="1122"/>
      <c r="D6" s="8"/>
      <c r="E6" s="8"/>
      <c r="F6" s="8"/>
      <c r="G6" s="8"/>
      <c r="H6" s="8"/>
      <c r="I6" s="13"/>
      <c r="J6" s="13"/>
      <c r="K6" s="13"/>
      <c r="L6" s="13"/>
      <c r="M6" s="13"/>
      <c r="N6" s="13"/>
      <c r="O6" s="13"/>
      <c r="P6" s="13"/>
      <c r="Q6" s="13"/>
      <c r="R6" s="13"/>
      <c r="S6" s="13"/>
      <c r="T6" s="13"/>
      <c r="U6" s="13"/>
      <c r="V6" s="13"/>
    </row>
    <row r="7" spans="1:22" s="12" customFormat="1" ht="18.75" x14ac:dyDescent="0.2">
      <c r="A7" s="1118" t="s">
        <v>10</v>
      </c>
      <c r="B7" s="1118"/>
      <c r="C7" s="1118"/>
      <c r="D7" s="6"/>
      <c r="E7" s="6"/>
      <c r="F7" s="6"/>
      <c r="G7" s="6"/>
      <c r="H7" s="6"/>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5">
      <c r="A9" s="1124" t="str">
        <f>'2021-2025 амортиз'!D6</f>
        <v>К_ИНФ07979</v>
      </c>
      <c r="B9" s="1124"/>
      <c r="C9" s="1124"/>
      <c r="D9" s="8"/>
      <c r="E9" s="8"/>
      <c r="F9" s="8"/>
      <c r="G9" s="8"/>
      <c r="H9" s="8"/>
      <c r="I9" s="13"/>
      <c r="J9" s="13"/>
      <c r="K9" s="13"/>
      <c r="L9" s="13"/>
      <c r="M9" s="13"/>
      <c r="N9" s="13"/>
      <c r="O9" s="13"/>
      <c r="P9" s="13"/>
      <c r="Q9" s="13"/>
      <c r="R9" s="13"/>
      <c r="S9" s="13"/>
      <c r="T9" s="13"/>
      <c r="U9" s="13"/>
      <c r="V9" s="13"/>
    </row>
    <row r="10" spans="1:22" s="12" customFormat="1" ht="18.75" x14ac:dyDescent="0.2">
      <c r="A10" s="1118" t="s">
        <v>9</v>
      </c>
      <c r="B10" s="1118"/>
      <c r="C10" s="1118"/>
      <c r="D10" s="6"/>
      <c r="E10" s="6"/>
      <c r="F10" s="6"/>
      <c r="G10" s="6"/>
      <c r="H10" s="6"/>
      <c r="I10" s="13"/>
      <c r="J10" s="13"/>
      <c r="K10" s="13"/>
      <c r="L10" s="13"/>
      <c r="M10" s="13"/>
      <c r="N10" s="13"/>
      <c r="O10" s="13"/>
      <c r="P10" s="13"/>
      <c r="Q10" s="13"/>
      <c r="R10" s="13"/>
      <c r="S10" s="13"/>
      <c r="T10" s="13"/>
      <c r="U10" s="13"/>
      <c r="V10" s="13"/>
    </row>
    <row r="11" spans="1:22" s="9" customFormat="1" ht="15.75" customHeight="1" x14ac:dyDescent="0.2">
      <c r="A11" s="10"/>
      <c r="B11" s="10"/>
      <c r="C11" s="10"/>
      <c r="D11" s="10"/>
      <c r="E11" s="10"/>
      <c r="F11" s="10"/>
      <c r="G11" s="10"/>
      <c r="H11" s="10"/>
      <c r="I11" s="10"/>
      <c r="J11" s="10"/>
      <c r="K11" s="10"/>
      <c r="L11" s="10"/>
      <c r="M11" s="10"/>
      <c r="N11" s="10"/>
      <c r="O11" s="10"/>
      <c r="P11" s="10"/>
      <c r="Q11" s="10"/>
      <c r="R11" s="10"/>
      <c r="S11" s="10"/>
      <c r="T11" s="10"/>
      <c r="U11" s="10"/>
      <c r="V11" s="10"/>
    </row>
    <row r="12" spans="1:22" s="3" customFormat="1" ht="45" customHeight="1" x14ac:dyDescent="0.2">
      <c r="A12" s="1123" t="str">
        <f>'2021-2025 амортиз'!C6</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B12" s="1123"/>
      <c r="C12" s="1123"/>
      <c r="D12" s="8"/>
      <c r="E12" s="8"/>
      <c r="F12" s="8"/>
      <c r="G12" s="8"/>
      <c r="H12" s="8"/>
      <c r="I12" s="8"/>
      <c r="J12" s="8"/>
      <c r="K12" s="8"/>
      <c r="L12" s="8"/>
      <c r="M12" s="8"/>
      <c r="N12" s="8"/>
      <c r="O12" s="8"/>
      <c r="P12" s="8"/>
      <c r="Q12" s="8"/>
      <c r="R12" s="8"/>
      <c r="S12" s="8"/>
      <c r="T12" s="8"/>
      <c r="U12" s="8"/>
      <c r="V12" s="8"/>
    </row>
    <row r="13" spans="1:22" s="3" customFormat="1" ht="15" customHeight="1" x14ac:dyDescent="0.2">
      <c r="A13" s="1118" t="s">
        <v>7</v>
      </c>
      <c r="B13" s="1118"/>
      <c r="C13" s="1118"/>
      <c r="D13" s="6"/>
      <c r="E13" s="6"/>
      <c r="F13" s="6"/>
      <c r="G13" s="6"/>
      <c r="H13" s="6"/>
      <c r="I13" s="6"/>
      <c r="J13" s="6"/>
      <c r="K13" s="6"/>
      <c r="L13" s="6"/>
      <c r="M13" s="6"/>
      <c r="N13" s="6"/>
      <c r="O13" s="6"/>
      <c r="P13" s="6"/>
      <c r="Q13" s="6"/>
      <c r="R13" s="6"/>
      <c r="S13" s="6"/>
      <c r="T13" s="6"/>
      <c r="U13" s="6"/>
      <c r="V13" s="6"/>
    </row>
    <row r="14" spans="1:22" s="3" customFormat="1" ht="15" customHeight="1" x14ac:dyDescent="0.2">
      <c r="A14" s="4"/>
      <c r="B14" s="4"/>
      <c r="C14" s="4"/>
      <c r="D14" s="4"/>
      <c r="E14" s="4"/>
      <c r="F14" s="4"/>
      <c r="G14" s="4"/>
      <c r="H14" s="4"/>
      <c r="I14" s="4"/>
      <c r="J14" s="4"/>
      <c r="K14" s="4"/>
      <c r="L14" s="4"/>
      <c r="M14" s="4"/>
      <c r="N14" s="4"/>
      <c r="O14" s="4"/>
      <c r="P14" s="4"/>
      <c r="Q14" s="4"/>
      <c r="R14" s="4"/>
      <c r="S14" s="4"/>
    </row>
    <row r="15" spans="1:22" s="3" customFormat="1" ht="15" customHeight="1" x14ac:dyDescent="0.2">
      <c r="A15" s="1119" t="s">
        <v>473</v>
      </c>
      <c r="B15" s="1120"/>
      <c r="C15" s="1120"/>
      <c r="D15" s="7"/>
      <c r="E15" s="7"/>
      <c r="F15" s="7"/>
      <c r="G15" s="7"/>
      <c r="H15" s="7"/>
      <c r="I15" s="7"/>
      <c r="J15" s="7"/>
      <c r="K15" s="7"/>
      <c r="L15" s="7"/>
      <c r="M15" s="7"/>
      <c r="N15" s="7"/>
      <c r="O15" s="7"/>
      <c r="P15" s="7"/>
      <c r="Q15" s="7"/>
      <c r="R15" s="7"/>
      <c r="S15" s="7"/>
      <c r="T15" s="7"/>
      <c r="U15" s="7"/>
      <c r="V15" s="7"/>
    </row>
    <row r="16" spans="1:22" s="3" customFormat="1" ht="15" customHeight="1" x14ac:dyDescent="0.2">
      <c r="A16" s="6"/>
      <c r="B16" s="6"/>
      <c r="C16" s="6"/>
      <c r="D16" s="6"/>
      <c r="E16" s="6"/>
      <c r="F16" s="6"/>
      <c r="G16" s="6"/>
      <c r="H16" s="6"/>
      <c r="I16" s="4"/>
      <c r="J16" s="4"/>
      <c r="K16" s="4"/>
      <c r="L16" s="4"/>
      <c r="M16" s="4"/>
      <c r="N16" s="4"/>
      <c r="O16" s="4"/>
      <c r="P16" s="4"/>
      <c r="Q16" s="4"/>
      <c r="R16" s="4"/>
      <c r="S16" s="4"/>
    </row>
    <row r="17" spans="1:22" s="3" customFormat="1" ht="90" customHeight="1" x14ac:dyDescent="0.2">
      <c r="A17" s="29" t="s">
        <v>6</v>
      </c>
      <c r="B17" s="43" t="s">
        <v>69</v>
      </c>
      <c r="C17" s="42" t="s">
        <v>68</v>
      </c>
      <c r="D17" s="33"/>
      <c r="E17" s="33"/>
      <c r="F17" s="33"/>
      <c r="G17" s="33"/>
      <c r="H17" s="33"/>
      <c r="I17" s="32"/>
      <c r="J17" s="32"/>
      <c r="K17" s="32"/>
      <c r="L17" s="32"/>
      <c r="M17" s="32"/>
      <c r="N17" s="32"/>
      <c r="O17" s="32"/>
      <c r="P17" s="32"/>
      <c r="Q17" s="32"/>
      <c r="R17" s="32"/>
      <c r="S17" s="32"/>
      <c r="T17" s="31"/>
      <c r="U17" s="31"/>
      <c r="V17" s="31"/>
    </row>
    <row r="18" spans="1:22" s="3" customFormat="1" ht="16.5" customHeight="1" x14ac:dyDescent="0.2">
      <c r="A18" s="42">
        <v>1</v>
      </c>
      <c r="B18" s="43">
        <v>3</v>
      </c>
      <c r="C18" s="42">
        <v>4</v>
      </c>
      <c r="D18" s="33"/>
      <c r="E18" s="33"/>
      <c r="F18" s="33"/>
      <c r="G18" s="33"/>
      <c r="H18" s="33"/>
      <c r="I18" s="32"/>
      <c r="J18" s="32"/>
      <c r="K18" s="32"/>
      <c r="L18" s="32"/>
      <c r="M18" s="32"/>
      <c r="N18" s="32"/>
      <c r="O18" s="32"/>
      <c r="P18" s="32"/>
      <c r="Q18" s="32"/>
      <c r="R18" s="32"/>
      <c r="S18" s="32"/>
      <c r="T18" s="31"/>
      <c r="U18" s="31"/>
      <c r="V18" s="31"/>
    </row>
    <row r="19" spans="1:22" s="3" customFormat="1" ht="39" customHeight="1" x14ac:dyDescent="0.2">
      <c r="A19" s="471" t="s">
        <v>67</v>
      </c>
      <c r="B19" s="46" t="s">
        <v>325</v>
      </c>
      <c r="C19" s="45" t="s">
        <v>491</v>
      </c>
      <c r="D19" s="33"/>
      <c r="E19" s="33"/>
      <c r="F19" s="33"/>
      <c r="G19" s="33"/>
      <c r="H19" s="33"/>
      <c r="I19" s="32"/>
      <c r="J19" s="32"/>
      <c r="K19" s="32"/>
      <c r="L19" s="32"/>
      <c r="M19" s="32"/>
      <c r="N19" s="32"/>
      <c r="O19" s="32"/>
      <c r="P19" s="32"/>
      <c r="Q19" s="32"/>
      <c r="R19" s="32"/>
      <c r="S19" s="32"/>
      <c r="T19" s="31"/>
      <c r="U19" s="31"/>
      <c r="V19" s="31"/>
    </row>
    <row r="20" spans="1:22" s="3" customFormat="1" ht="50.25" customHeight="1" x14ac:dyDescent="0.2">
      <c r="A20" s="471" t="s">
        <v>65</v>
      </c>
      <c r="B20" s="41" t="s">
        <v>66</v>
      </c>
      <c r="C20" s="45" t="s">
        <v>763</v>
      </c>
      <c r="D20" s="33"/>
      <c r="E20" s="33"/>
      <c r="F20" s="33"/>
      <c r="G20" s="33"/>
      <c r="H20" s="33"/>
      <c r="I20" s="32"/>
      <c r="J20" s="32"/>
      <c r="K20" s="32"/>
      <c r="L20" s="32"/>
      <c r="M20" s="32"/>
      <c r="N20" s="32"/>
      <c r="O20" s="32"/>
      <c r="P20" s="32"/>
      <c r="Q20" s="32"/>
      <c r="R20" s="32"/>
      <c r="S20" s="32"/>
      <c r="T20" s="31"/>
      <c r="U20" s="31"/>
      <c r="V20" s="31"/>
    </row>
    <row r="21" spans="1:22" s="3" customFormat="1" ht="22.5" customHeight="1" x14ac:dyDescent="0.2">
      <c r="A21" s="1114"/>
      <c r="B21" s="1115"/>
      <c r="C21" s="1116"/>
      <c r="D21" s="33"/>
      <c r="E21" s="33"/>
      <c r="F21" s="33"/>
      <c r="G21" s="33"/>
      <c r="H21" s="33"/>
      <c r="I21" s="32"/>
      <c r="J21" s="32"/>
      <c r="K21" s="32"/>
      <c r="L21" s="32"/>
      <c r="M21" s="32"/>
      <c r="N21" s="32"/>
      <c r="O21" s="32"/>
      <c r="P21" s="32"/>
      <c r="Q21" s="32"/>
      <c r="R21" s="32"/>
      <c r="S21" s="32"/>
      <c r="T21" s="31"/>
      <c r="U21" s="31"/>
      <c r="V21" s="31"/>
    </row>
    <row r="22" spans="1:22" s="36" customFormat="1" ht="58.5" customHeight="1" x14ac:dyDescent="0.2">
      <c r="A22" s="471" t="s">
        <v>64</v>
      </c>
      <c r="B22" s="211" t="s">
        <v>422</v>
      </c>
      <c r="C22" s="40" t="s">
        <v>489</v>
      </c>
      <c r="D22" s="39"/>
      <c r="E22" s="39"/>
      <c r="F22" s="39"/>
      <c r="G22" s="39"/>
      <c r="H22" s="38"/>
      <c r="I22" s="38"/>
      <c r="J22" s="38"/>
      <c r="K22" s="38"/>
      <c r="L22" s="38"/>
      <c r="M22" s="38"/>
      <c r="N22" s="38"/>
      <c r="O22" s="38"/>
      <c r="P22" s="38"/>
      <c r="Q22" s="38"/>
      <c r="R22" s="38"/>
      <c r="S22" s="37"/>
      <c r="T22" s="37"/>
      <c r="U22" s="37"/>
      <c r="V22" s="37"/>
    </row>
    <row r="23" spans="1:22" s="36" customFormat="1" ht="42.75" customHeight="1" x14ac:dyDescent="0.2">
      <c r="A23" s="471" t="s">
        <v>63</v>
      </c>
      <c r="B23" s="211" t="s">
        <v>77</v>
      </c>
      <c r="C23" s="40" t="s">
        <v>493</v>
      </c>
      <c r="D23" s="39"/>
      <c r="E23" s="39"/>
      <c r="F23" s="39"/>
      <c r="G23" s="39"/>
      <c r="H23" s="38"/>
      <c r="I23" s="38"/>
      <c r="J23" s="38"/>
      <c r="K23" s="38"/>
      <c r="L23" s="38"/>
      <c r="M23" s="38"/>
      <c r="N23" s="38"/>
      <c r="O23" s="38"/>
      <c r="P23" s="38"/>
      <c r="Q23" s="38"/>
      <c r="R23" s="38"/>
      <c r="S23" s="37"/>
      <c r="T23" s="37"/>
      <c r="U23" s="37"/>
      <c r="V23" s="37"/>
    </row>
    <row r="24" spans="1:22" s="36" customFormat="1" ht="51.75" customHeight="1" x14ac:dyDescent="0.2">
      <c r="A24" s="471" t="s">
        <v>61</v>
      </c>
      <c r="B24" s="211" t="s">
        <v>76</v>
      </c>
      <c r="C24" s="40" t="s">
        <v>492</v>
      </c>
      <c r="D24" s="39"/>
      <c r="E24" s="39"/>
      <c r="F24" s="39"/>
      <c r="G24" s="39"/>
      <c r="H24" s="38"/>
      <c r="I24" s="38"/>
      <c r="J24" s="38"/>
      <c r="K24" s="38"/>
      <c r="L24" s="38"/>
      <c r="M24" s="38"/>
      <c r="N24" s="38"/>
      <c r="O24" s="38"/>
      <c r="P24" s="38"/>
      <c r="Q24" s="38"/>
      <c r="R24" s="38"/>
      <c r="S24" s="37"/>
      <c r="T24" s="37"/>
      <c r="U24" s="37"/>
      <c r="V24" s="37"/>
    </row>
    <row r="25" spans="1:22" s="36" customFormat="1" ht="42.75" customHeight="1" x14ac:dyDescent="0.2">
      <c r="A25" s="471" t="s">
        <v>60</v>
      </c>
      <c r="B25" s="211" t="s">
        <v>423</v>
      </c>
      <c r="C25" s="40" t="s">
        <v>489</v>
      </c>
      <c r="D25" s="39"/>
      <c r="E25" s="39"/>
      <c r="F25" s="39"/>
      <c r="G25" s="39"/>
      <c r="H25" s="38"/>
      <c r="I25" s="38"/>
      <c r="J25" s="38"/>
      <c r="K25" s="38"/>
      <c r="L25" s="38"/>
      <c r="M25" s="38"/>
      <c r="N25" s="38"/>
      <c r="O25" s="38"/>
      <c r="P25" s="38"/>
      <c r="Q25" s="38"/>
      <c r="R25" s="38"/>
      <c r="S25" s="37"/>
      <c r="T25" s="37"/>
      <c r="U25" s="37"/>
      <c r="V25" s="37"/>
    </row>
    <row r="26" spans="1:22" s="36" customFormat="1" ht="51.75" customHeight="1" x14ac:dyDescent="0.2">
      <c r="A26" s="471" t="s">
        <v>58</v>
      </c>
      <c r="B26" s="211" t="s">
        <v>424</v>
      </c>
      <c r="C26" s="40" t="s">
        <v>489</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471" t="s">
        <v>56</v>
      </c>
      <c r="B27" s="211" t="s">
        <v>425</v>
      </c>
      <c r="C27" s="40" t="s">
        <v>489</v>
      </c>
      <c r="D27" s="39"/>
      <c r="E27" s="39"/>
      <c r="F27" s="39"/>
      <c r="G27" s="39"/>
      <c r="H27" s="38"/>
      <c r="I27" s="38"/>
      <c r="J27" s="38"/>
      <c r="K27" s="38"/>
      <c r="L27" s="38"/>
      <c r="M27" s="38"/>
      <c r="N27" s="38"/>
      <c r="O27" s="38"/>
      <c r="P27" s="38"/>
      <c r="Q27" s="38"/>
      <c r="R27" s="38"/>
      <c r="S27" s="37"/>
      <c r="T27" s="37"/>
      <c r="U27" s="37"/>
      <c r="V27" s="37"/>
    </row>
    <row r="28" spans="1:22" s="36" customFormat="1" ht="51.75" customHeight="1" x14ac:dyDescent="0.2">
      <c r="A28" s="471" t="s">
        <v>75</v>
      </c>
      <c r="B28" s="45" t="s">
        <v>426</v>
      </c>
      <c r="C28" s="40" t="s">
        <v>489</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471" t="s">
        <v>73</v>
      </c>
      <c r="B29" s="45" t="s">
        <v>427</v>
      </c>
      <c r="C29" s="40" t="s">
        <v>489</v>
      </c>
      <c r="D29" s="39"/>
      <c r="E29" s="39"/>
      <c r="F29" s="39"/>
      <c r="G29" s="39"/>
      <c r="H29" s="38"/>
      <c r="I29" s="38"/>
      <c r="J29" s="38"/>
      <c r="K29" s="38"/>
      <c r="L29" s="38"/>
      <c r="M29" s="38"/>
      <c r="N29" s="38"/>
      <c r="O29" s="38"/>
      <c r="P29" s="38"/>
      <c r="Q29" s="38"/>
      <c r="R29" s="38"/>
      <c r="S29" s="37"/>
      <c r="T29" s="37"/>
      <c r="U29" s="37"/>
      <c r="V29" s="37"/>
    </row>
    <row r="30" spans="1:22" s="36" customFormat="1" ht="101.25" customHeight="1" x14ac:dyDescent="0.2">
      <c r="A30" s="471" t="s">
        <v>72</v>
      </c>
      <c r="B30" s="45" t="s">
        <v>428</v>
      </c>
      <c r="C30" s="45" t="s">
        <v>489</v>
      </c>
      <c r="D30" s="39"/>
      <c r="E30" s="39"/>
      <c r="F30" s="39"/>
      <c r="G30" s="39"/>
      <c r="H30" s="38"/>
      <c r="I30" s="38"/>
      <c r="J30" s="38"/>
      <c r="K30" s="38"/>
      <c r="L30" s="38"/>
      <c r="M30" s="38"/>
      <c r="N30" s="38"/>
      <c r="O30" s="38"/>
      <c r="P30" s="38"/>
      <c r="Q30" s="38"/>
      <c r="R30" s="38"/>
      <c r="S30" s="37"/>
      <c r="T30" s="37"/>
      <c r="U30" s="37"/>
      <c r="V30" s="37"/>
    </row>
    <row r="31" spans="1:22" ht="111" customHeight="1" x14ac:dyDescent="0.25">
      <c r="A31" s="471" t="s">
        <v>444</v>
      </c>
      <c r="B31" s="45" t="s">
        <v>429</v>
      </c>
      <c r="C31" s="29" t="s">
        <v>489</v>
      </c>
      <c r="D31" s="27"/>
      <c r="E31" s="27"/>
      <c r="F31" s="27"/>
      <c r="G31" s="27"/>
      <c r="H31" s="27"/>
      <c r="I31" s="27"/>
      <c r="J31" s="27"/>
      <c r="K31" s="27"/>
      <c r="L31" s="27"/>
      <c r="M31" s="27"/>
      <c r="N31" s="27"/>
      <c r="O31" s="27"/>
      <c r="P31" s="27"/>
      <c r="Q31" s="27"/>
      <c r="R31" s="27"/>
      <c r="S31" s="27"/>
      <c r="T31" s="27"/>
      <c r="U31" s="27"/>
      <c r="V31" s="27"/>
    </row>
    <row r="32" spans="1:22" ht="58.5" customHeight="1" x14ac:dyDescent="0.25">
      <c r="A32" s="471" t="s">
        <v>432</v>
      </c>
      <c r="B32" s="45" t="s">
        <v>74</v>
      </c>
      <c r="C32" s="29" t="s">
        <v>489</v>
      </c>
      <c r="D32" s="27"/>
      <c r="E32" s="27"/>
      <c r="F32" s="27"/>
      <c r="G32" s="27"/>
      <c r="H32" s="27"/>
      <c r="I32" s="27"/>
      <c r="J32" s="27"/>
      <c r="K32" s="27"/>
      <c r="L32" s="27"/>
      <c r="M32" s="27"/>
      <c r="N32" s="27"/>
      <c r="O32" s="27"/>
      <c r="P32" s="27"/>
      <c r="Q32" s="27"/>
      <c r="R32" s="27"/>
      <c r="S32" s="27"/>
      <c r="T32" s="27"/>
      <c r="U32" s="27"/>
      <c r="V32" s="27"/>
    </row>
    <row r="33" spans="1:22" ht="51.75" customHeight="1" x14ac:dyDescent="0.25">
      <c r="A33" s="471" t="s">
        <v>445</v>
      </c>
      <c r="B33" s="45" t="s">
        <v>430</v>
      </c>
      <c r="C33" s="29" t="s">
        <v>489</v>
      </c>
      <c r="D33" s="27"/>
      <c r="E33" s="27"/>
      <c r="F33" s="27"/>
      <c r="G33" s="27"/>
      <c r="H33" s="27"/>
      <c r="I33" s="27"/>
      <c r="J33" s="27"/>
      <c r="K33" s="27"/>
      <c r="L33" s="27"/>
      <c r="M33" s="27"/>
      <c r="N33" s="27"/>
      <c r="O33" s="27"/>
      <c r="P33" s="27"/>
      <c r="Q33" s="27"/>
      <c r="R33" s="27"/>
      <c r="S33" s="27"/>
      <c r="T33" s="27"/>
      <c r="U33" s="27"/>
      <c r="V33" s="27"/>
    </row>
    <row r="34" spans="1:22" ht="43.5" customHeight="1" x14ac:dyDescent="0.25">
      <c r="A34" s="471" t="s">
        <v>433</v>
      </c>
      <c r="B34" s="45" t="s">
        <v>431</v>
      </c>
      <c r="C34" s="29" t="s">
        <v>489</v>
      </c>
      <c r="D34" s="27"/>
      <c r="E34" s="27"/>
      <c r="F34" s="27"/>
      <c r="G34" s="27"/>
      <c r="H34" s="27"/>
      <c r="I34" s="27"/>
      <c r="J34" s="27"/>
      <c r="K34" s="27"/>
      <c r="L34" s="27"/>
      <c r="M34" s="27"/>
      <c r="N34" s="27"/>
      <c r="O34" s="27"/>
      <c r="P34" s="27"/>
      <c r="Q34" s="27"/>
      <c r="R34" s="27"/>
      <c r="S34" s="27"/>
      <c r="T34" s="27"/>
      <c r="U34" s="27"/>
      <c r="V34" s="27"/>
    </row>
    <row r="35" spans="1:22" ht="43.5" customHeight="1" x14ac:dyDescent="0.25">
      <c r="A35" s="471" t="s">
        <v>446</v>
      </c>
      <c r="B35" s="45" t="s">
        <v>247</v>
      </c>
      <c r="C35" s="29" t="s">
        <v>489</v>
      </c>
      <c r="D35" s="27"/>
      <c r="E35" s="27"/>
      <c r="F35" s="27"/>
      <c r="G35" s="27"/>
      <c r="H35" s="27"/>
      <c r="I35" s="27"/>
      <c r="J35" s="27"/>
      <c r="K35" s="27"/>
      <c r="L35" s="27"/>
      <c r="M35" s="27"/>
      <c r="N35" s="27"/>
      <c r="O35" s="27"/>
      <c r="P35" s="27"/>
      <c r="Q35" s="27"/>
      <c r="R35" s="27"/>
      <c r="S35" s="27"/>
      <c r="T35" s="27"/>
      <c r="U35" s="27"/>
      <c r="V35" s="27"/>
    </row>
    <row r="36" spans="1:22" ht="23.25" customHeight="1" x14ac:dyDescent="0.25">
      <c r="A36" s="1114"/>
      <c r="B36" s="1115"/>
      <c r="C36" s="1116"/>
      <c r="D36" s="27"/>
      <c r="E36" s="27"/>
      <c r="F36" s="27"/>
      <c r="G36" s="27"/>
      <c r="H36" s="27"/>
      <c r="I36" s="27"/>
      <c r="J36" s="27"/>
      <c r="K36" s="27"/>
      <c r="L36" s="27"/>
      <c r="M36" s="27"/>
      <c r="N36" s="27"/>
      <c r="O36" s="27"/>
      <c r="P36" s="27"/>
      <c r="Q36" s="27"/>
      <c r="R36" s="27"/>
      <c r="S36" s="27"/>
      <c r="T36" s="27"/>
      <c r="U36" s="27"/>
      <c r="V36" s="27"/>
    </row>
    <row r="37" spans="1:22" ht="126" x14ac:dyDescent="0.25">
      <c r="A37" s="471" t="s">
        <v>434</v>
      </c>
      <c r="B37" s="45" t="s">
        <v>813</v>
      </c>
      <c r="C37" s="222">
        <v>0.18</v>
      </c>
      <c r="D37" s="27"/>
      <c r="E37" s="27"/>
      <c r="F37" s="27"/>
      <c r="G37" s="27"/>
      <c r="H37" s="27"/>
      <c r="I37" s="27"/>
      <c r="J37" s="27"/>
      <c r="K37" s="27"/>
      <c r="L37" s="27"/>
      <c r="M37" s="27"/>
      <c r="N37" s="27"/>
      <c r="O37" s="27"/>
      <c r="P37" s="27"/>
      <c r="Q37" s="27"/>
      <c r="R37" s="27"/>
      <c r="S37" s="27"/>
      <c r="T37" s="27"/>
      <c r="U37" s="27"/>
      <c r="V37" s="27"/>
    </row>
    <row r="38" spans="1:22" ht="220.5" x14ac:dyDescent="0.25">
      <c r="A38" s="471" t="s">
        <v>447</v>
      </c>
      <c r="B38" s="45" t="s">
        <v>811</v>
      </c>
      <c r="C38" s="570" t="s">
        <v>810</v>
      </c>
      <c r="D38" s="27"/>
      <c r="E38" s="27"/>
      <c r="F38" s="27"/>
      <c r="G38" s="27"/>
      <c r="H38" s="27"/>
      <c r="I38" s="27"/>
      <c r="J38" s="27"/>
      <c r="K38" s="27"/>
      <c r="L38" s="27"/>
      <c r="M38" s="27"/>
      <c r="N38" s="27"/>
      <c r="O38" s="27"/>
      <c r="P38" s="27"/>
      <c r="Q38" s="27"/>
      <c r="R38" s="27"/>
      <c r="S38" s="27"/>
      <c r="T38" s="27"/>
      <c r="U38" s="27"/>
      <c r="V38" s="27"/>
    </row>
    <row r="39" spans="1:22" ht="78.75" x14ac:dyDescent="0.25">
      <c r="A39" s="471" t="s">
        <v>435</v>
      </c>
      <c r="B39" s="45" t="s">
        <v>812</v>
      </c>
      <c r="C39" s="570" t="s">
        <v>810</v>
      </c>
      <c r="D39" s="27"/>
      <c r="E39" s="27"/>
      <c r="F39" s="27"/>
      <c r="G39" s="27"/>
      <c r="H39" s="27"/>
      <c r="I39" s="27"/>
      <c r="J39" s="27"/>
      <c r="K39" s="27"/>
      <c r="L39" s="27"/>
      <c r="M39" s="27"/>
      <c r="N39" s="27"/>
      <c r="O39" s="27"/>
      <c r="P39" s="27"/>
      <c r="Q39" s="27"/>
      <c r="R39" s="27"/>
      <c r="S39" s="27"/>
      <c r="T39" s="27"/>
      <c r="U39" s="27"/>
      <c r="V39" s="27"/>
    </row>
    <row r="40" spans="1:22" ht="94.5" x14ac:dyDescent="0.25">
      <c r="A40" s="471" t="s">
        <v>449</v>
      </c>
      <c r="B40" s="45" t="s">
        <v>474</v>
      </c>
      <c r="C40" s="221" t="s">
        <v>489</v>
      </c>
      <c r="D40" s="27"/>
      <c r="E40" s="27"/>
      <c r="F40" s="27"/>
      <c r="G40" s="27"/>
      <c r="H40" s="27"/>
      <c r="I40" s="27"/>
      <c r="J40" s="27"/>
      <c r="K40" s="27"/>
      <c r="L40" s="27"/>
      <c r="M40" s="27"/>
      <c r="N40" s="27"/>
      <c r="O40" s="27"/>
      <c r="P40" s="27"/>
      <c r="Q40" s="27"/>
      <c r="R40" s="27"/>
      <c r="S40" s="27"/>
      <c r="T40" s="27"/>
      <c r="U40" s="27"/>
      <c r="V40" s="27"/>
    </row>
    <row r="41" spans="1:22" ht="120" customHeight="1" x14ac:dyDescent="0.25">
      <c r="A41" s="471" t="s">
        <v>436</v>
      </c>
      <c r="B41" s="45" t="s">
        <v>475</v>
      </c>
      <c r="C41" s="221" t="s">
        <v>489</v>
      </c>
      <c r="D41" s="27"/>
      <c r="E41" s="27"/>
      <c r="F41" s="27"/>
      <c r="G41" s="27"/>
      <c r="H41" s="27"/>
      <c r="I41" s="27"/>
      <c r="J41" s="27"/>
      <c r="K41" s="27"/>
      <c r="L41" s="27"/>
      <c r="M41" s="27"/>
      <c r="N41" s="27"/>
      <c r="O41" s="27"/>
      <c r="P41" s="27"/>
      <c r="Q41" s="27"/>
      <c r="R41" s="27"/>
      <c r="S41" s="27"/>
      <c r="T41" s="27"/>
      <c r="U41" s="27"/>
      <c r="V41" s="27"/>
    </row>
    <row r="42" spans="1:22" ht="98.25" customHeight="1" x14ac:dyDescent="0.25">
      <c r="A42" s="564" t="s">
        <v>469</v>
      </c>
      <c r="B42" s="568" t="s">
        <v>476</v>
      </c>
      <c r="C42" s="221" t="s">
        <v>1173</v>
      </c>
      <c r="D42" s="27"/>
      <c r="E42" s="27"/>
      <c r="F42" s="27"/>
      <c r="G42" s="27"/>
      <c r="H42" s="27"/>
      <c r="I42" s="27"/>
      <c r="J42" s="27"/>
      <c r="K42" s="27"/>
      <c r="L42" s="27"/>
      <c r="M42" s="27"/>
      <c r="N42" s="27"/>
      <c r="O42" s="27"/>
      <c r="P42" s="27"/>
      <c r="Q42" s="27"/>
      <c r="R42" s="27"/>
      <c r="S42" s="27"/>
      <c r="T42" s="27"/>
      <c r="U42" s="27"/>
      <c r="V42" s="27"/>
    </row>
    <row r="43" spans="1:22" ht="189" customHeight="1" x14ac:dyDescent="0.25">
      <c r="A43" s="471" t="s">
        <v>437</v>
      </c>
      <c r="B43" s="45" t="s">
        <v>801</v>
      </c>
      <c r="C43" s="569" t="s">
        <v>802</v>
      </c>
      <c r="D43" s="27"/>
      <c r="E43" s="27"/>
      <c r="F43" s="27"/>
      <c r="G43" s="27"/>
      <c r="H43" s="27"/>
      <c r="I43" s="27"/>
      <c r="J43" s="27"/>
      <c r="K43" s="27"/>
      <c r="L43" s="27"/>
      <c r="M43" s="27"/>
      <c r="N43" s="27"/>
      <c r="O43" s="27"/>
      <c r="P43" s="27"/>
      <c r="Q43" s="27"/>
      <c r="R43" s="27"/>
      <c r="S43" s="27"/>
      <c r="T43" s="27"/>
      <c r="U43" s="27"/>
      <c r="V43" s="27"/>
    </row>
    <row r="44" spans="1:22" ht="105.75" customHeight="1" x14ac:dyDescent="0.25">
      <c r="A44" s="471" t="s">
        <v>470</v>
      </c>
      <c r="B44" s="45" t="s">
        <v>468</v>
      </c>
      <c r="C44" s="222" t="s">
        <v>489</v>
      </c>
      <c r="D44" s="27"/>
      <c r="E44" s="27"/>
      <c r="F44" s="27"/>
      <c r="G44" s="27"/>
      <c r="H44" s="27"/>
      <c r="I44" s="27"/>
      <c r="J44" s="27"/>
      <c r="K44" s="27"/>
      <c r="L44" s="27"/>
      <c r="M44" s="27"/>
      <c r="N44" s="27"/>
      <c r="O44" s="27"/>
      <c r="P44" s="27"/>
      <c r="Q44" s="27"/>
      <c r="R44" s="27"/>
      <c r="S44" s="27"/>
      <c r="T44" s="27"/>
      <c r="U44" s="27"/>
      <c r="V44" s="27"/>
    </row>
    <row r="45" spans="1:22" ht="83.25" customHeight="1" x14ac:dyDescent="0.25">
      <c r="A45" s="28" t="s">
        <v>438</v>
      </c>
      <c r="B45" s="45" t="s">
        <v>803</v>
      </c>
      <c r="C45" s="221" t="s">
        <v>489</v>
      </c>
      <c r="D45" s="27"/>
      <c r="E45" s="27"/>
      <c r="F45" s="27"/>
      <c r="G45" s="27"/>
      <c r="H45" s="27"/>
      <c r="I45" s="27"/>
      <c r="J45" s="27"/>
      <c r="K45" s="27"/>
      <c r="L45" s="27"/>
      <c r="M45" s="27"/>
      <c r="N45" s="27"/>
      <c r="O45" s="27"/>
      <c r="P45" s="27"/>
      <c r="Q45" s="27"/>
      <c r="R45" s="27"/>
      <c r="S45" s="27"/>
      <c r="T45" s="27"/>
      <c r="U45" s="27"/>
      <c r="V45" s="27"/>
    </row>
    <row r="46" spans="1:22" ht="186" customHeight="1" x14ac:dyDescent="0.25">
      <c r="A46" s="28" t="s">
        <v>804</v>
      </c>
      <c r="B46" s="45" t="s">
        <v>799</v>
      </c>
      <c r="C46" s="221" t="s">
        <v>489</v>
      </c>
      <c r="D46" s="27"/>
      <c r="E46" s="27"/>
      <c r="F46" s="27"/>
      <c r="G46" s="27"/>
      <c r="H46" s="27"/>
      <c r="I46" s="27"/>
      <c r="J46" s="27"/>
      <c r="K46" s="27"/>
      <c r="L46" s="27"/>
      <c r="M46" s="27"/>
      <c r="N46" s="27"/>
      <c r="O46" s="27"/>
      <c r="P46" s="27"/>
      <c r="Q46" s="27"/>
      <c r="R46" s="27"/>
      <c r="S46" s="27"/>
      <c r="T46" s="27"/>
      <c r="U46" s="27"/>
      <c r="V46" s="27"/>
    </row>
    <row r="47" spans="1:22" ht="111" customHeight="1" x14ac:dyDescent="0.25">
      <c r="A47" s="28" t="s">
        <v>805</v>
      </c>
      <c r="B47" s="45" t="s">
        <v>806</v>
      </c>
      <c r="C47" s="221" t="s">
        <v>807</v>
      </c>
      <c r="D47" s="27"/>
      <c r="E47" s="27"/>
      <c r="F47" s="27"/>
      <c r="G47" s="27"/>
      <c r="H47" s="27"/>
      <c r="I47" s="27"/>
      <c r="J47" s="27"/>
      <c r="K47" s="27"/>
      <c r="L47" s="27"/>
      <c r="M47" s="27"/>
      <c r="N47" s="27"/>
      <c r="O47" s="27"/>
      <c r="P47" s="27"/>
      <c r="Q47" s="27"/>
      <c r="R47" s="27"/>
      <c r="S47" s="27"/>
      <c r="T47" s="27"/>
      <c r="U47" s="27"/>
      <c r="V47" s="27"/>
    </row>
    <row r="48" spans="1:22" ht="18.75" customHeight="1" x14ac:dyDescent="0.25">
      <c r="A48" s="1114"/>
      <c r="B48" s="1115"/>
      <c r="C48" s="1116"/>
      <c r="D48" s="27"/>
      <c r="E48" s="27"/>
      <c r="F48" s="27"/>
      <c r="G48" s="27"/>
      <c r="H48" s="27"/>
      <c r="I48" s="27"/>
      <c r="J48" s="27"/>
      <c r="K48" s="27"/>
      <c r="L48" s="27"/>
      <c r="M48" s="27"/>
      <c r="N48" s="27"/>
      <c r="O48" s="27"/>
      <c r="P48" s="27"/>
      <c r="Q48" s="27"/>
      <c r="R48" s="27"/>
      <c r="S48" s="27"/>
      <c r="T48" s="27"/>
      <c r="U48" s="27"/>
      <c r="V48" s="27"/>
    </row>
    <row r="49" spans="1:22" ht="75.75" customHeight="1" x14ac:dyDescent="0.25">
      <c r="A49" s="28" t="s">
        <v>808</v>
      </c>
      <c r="B49" s="45" t="s">
        <v>739</v>
      </c>
      <c r="C49" s="446">
        <f>'2021-2025 амортиз'!H6</f>
        <v>0.66654215000000006</v>
      </c>
      <c r="D49" s="27"/>
      <c r="E49" s="27"/>
      <c r="F49" s="27"/>
      <c r="G49" s="27"/>
      <c r="H49" s="27"/>
      <c r="I49" s="27"/>
      <c r="J49" s="27"/>
      <c r="K49" s="27"/>
      <c r="L49" s="27"/>
      <c r="M49" s="27"/>
      <c r="N49" s="27"/>
      <c r="O49" s="27"/>
      <c r="P49" s="27"/>
      <c r="Q49" s="27"/>
      <c r="R49" s="27"/>
      <c r="S49" s="27"/>
      <c r="T49" s="27"/>
      <c r="U49" s="27"/>
      <c r="V49" s="27"/>
    </row>
    <row r="50" spans="1:22" ht="71.25" customHeight="1" x14ac:dyDescent="0.25">
      <c r="A50" s="28" t="s">
        <v>809</v>
      </c>
      <c r="B50" s="45" t="s">
        <v>480</v>
      </c>
      <c r="C50" s="221" t="s">
        <v>489</v>
      </c>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sheetData>
  <mergeCells count="12">
    <mergeCell ref="A21:C21"/>
    <mergeCell ref="A36:C36"/>
    <mergeCell ref="A48:C48"/>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37"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G22" sqref="G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1117" t="s">
        <v>484</v>
      </c>
      <c r="B4" s="1117"/>
      <c r="C4" s="1117"/>
      <c r="D4" s="1117"/>
      <c r="E4" s="1117"/>
      <c r="F4" s="1117"/>
      <c r="G4" s="1117"/>
      <c r="H4" s="1117"/>
      <c r="I4" s="1117"/>
      <c r="J4" s="1117"/>
      <c r="K4" s="1117"/>
      <c r="L4" s="1117"/>
      <c r="M4" s="1117"/>
      <c r="N4" s="1117"/>
      <c r="O4" s="1117"/>
      <c r="P4" s="1117"/>
      <c r="Q4" s="1117"/>
      <c r="R4" s="1117"/>
      <c r="S4" s="1117"/>
    </row>
    <row r="5" spans="1:28" s="12" customFormat="1" ht="15.75" x14ac:dyDescent="0.2">
      <c r="A5" s="17"/>
    </row>
    <row r="6" spans="1:28" s="12" customFormat="1" ht="18.75" x14ac:dyDescent="0.2">
      <c r="A6" s="1121" t="s">
        <v>11</v>
      </c>
      <c r="B6" s="1121"/>
      <c r="C6" s="1121"/>
      <c r="D6" s="1121"/>
      <c r="E6" s="1121"/>
      <c r="F6" s="1121"/>
      <c r="G6" s="1121"/>
      <c r="H6" s="1121"/>
      <c r="I6" s="1121"/>
      <c r="J6" s="1121"/>
      <c r="K6" s="1121"/>
      <c r="L6" s="1121"/>
      <c r="M6" s="1121"/>
      <c r="N6" s="1121"/>
      <c r="O6" s="1121"/>
      <c r="P6" s="1121"/>
      <c r="Q6" s="1121"/>
      <c r="R6" s="1121"/>
      <c r="S6" s="1121"/>
      <c r="T6" s="13"/>
      <c r="U6" s="13"/>
      <c r="V6" s="13"/>
      <c r="W6" s="13"/>
      <c r="X6" s="13"/>
      <c r="Y6" s="13"/>
      <c r="Z6" s="13"/>
      <c r="AA6" s="13"/>
      <c r="AB6" s="13"/>
    </row>
    <row r="7" spans="1:28" s="12" customFormat="1" ht="18.75" x14ac:dyDescent="0.2">
      <c r="A7" s="1121"/>
      <c r="B7" s="1121"/>
      <c r="C7" s="1121"/>
      <c r="D7" s="1121"/>
      <c r="E7" s="1121"/>
      <c r="F7" s="1121"/>
      <c r="G7" s="1121"/>
      <c r="H7" s="1121"/>
      <c r="I7" s="1121"/>
      <c r="J7" s="1121"/>
      <c r="K7" s="1121"/>
      <c r="L7" s="1121"/>
      <c r="M7" s="1121"/>
      <c r="N7" s="1121"/>
      <c r="O7" s="1121"/>
      <c r="P7" s="1121"/>
      <c r="Q7" s="1121"/>
      <c r="R7" s="1121"/>
      <c r="S7" s="1121"/>
      <c r="T7" s="13"/>
      <c r="U7" s="13"/>
      <c r="V7" s="13"/>
      <c r="W7" s="13"/>
      <c r="X7" s="13"/>
      <c r="Y7" s="13"/>
      <c r="Z7" s="13"/>
      <c r="AA7" s="13"/>
      <c r="AB7" s="13"/>
    </row>
    <row r="8" spans="1:28" s="12" customFormat="1" ht="20.25" x14ac:dyDescent="0.2">
      <c r="A8" s="1126" t="str">
        <f>'1. Общая информация'!A6:C6</f>
        <v>Общество с ограниченной ответственностью "Красноярский жилищно-коммунальный комплекс"</v>
      </c>
      <c r="B8" s="1126"/>
      <c r="C8" s="1126"/>
      <c r="D8" s="1126"/>
      <c r="E8" s="1126"/>
      <c r="F8" s="1126"/>
      <c r="G8" s="1126"/>
      <c r="H8" s="1126"/>
      <c r="I8" s="1126"/>
      <c r="J8" s="1126"/>
      <c r="K8" s="1126"/>
      <c r="L8" s="1126"/>
      <c r="M8" s="1126"/>
      <c r="N8" s="1126"/>
      <c r="O8" s="1126"/>
      <c r="P8" s="1126"/>
      <c r="Q8" s="1126"/>
      <c r="R8" s="1126"/>
      <c r="S8" s="1126"/>
      <c r="T8" s="13"/>
      <c r="U8" s="13"/>
      <c r="V8" s="13"/>
      <c r="W8" s="13"/>
      <c r="X8" s="13"/>
      <c r="Y8" s="13"/>
      <c r="Z8" s="13"/>
      <c r="AA8" s="13"/>
      <c r="AB8" s="13"/>
    </row>
    <row r="9" spans="1:28" s="12" customFormat="1" ht="18.75" x14ac:dyDescent="0.2">
      <c r="A9" s="1118" t="s">
        <v>10</v>
      </c>
      <c r="B9" s="1118"/>
      <c r="C9" s="1118"/>
      <c r="D9" s="1118"/>
      <c r="E9" s="1118"/>
      <c r="F9" s="1118"/>
      <c r="G9" s="1118"/>
      <c r="H9" s="1118"/>
      <c r="I9" s="1118"/>
      <c r="J9" s="1118"/>
      <c r="K9" s="1118"/>
      <c r="L9" s="1118"/>
      <c r="M9" s="1118"/>
      <c r="N9" s="1118"/>
      <c r="O9" s="1118"/>
      <c r="P9" s="1118"/>
      <c r="Q9" s="1118"/>
      <c r="R9" s="1118"/>
      <c r="S9" s="1118"/>
      <c r="T9" s="13"/>
      <c r="U9" s="13"/>
      <c r="V9" s="13"/>
      <c r="W9" s="13"/>
      <c r="X9" s="13"/>
      <c r="Y9" s="13"/>
      <c r="Z9" s="13"/>
      <c r="AA9" s="13"/>
      <c r="AB9" s="13"/>
    </row>
    <row r="10" spans="1:28" s="12" customFormat="1" ht="18.75" x14ac:dyDescent="0.2">
      <c r="A10" s="1121"/>
      <c r="B10" s="1121"/>
      <c r="C10" s="1121"/>
      <c r="D10" s="1121"/>
      <c r="E10" s="1121"/>
      <c r="F10" s="1121"/>
      <c r="G10" s="1121"/>
      <c r="H10" s="1121"/>
      <c r="I10" s="1121"/>
      <c r="J10" s="1121"/>
      <c r="K10" s="1121"/>
      <c r="L10" s="1121"/>
      <c r="M10" s="1121"/>
      <c r="N10" s="1121"/>
      <c r="O10" s="1121"/>
      <c r="P10" s="1121"/>
      <c r="Q10" s="1121"/>
      <c r="R10" s="1121"/>
      <c r="S10" s="1121"/>
      <c r="T10" s="13"/>
      <c r="U10" s="13"/>
      <c r="V10" s="13"/>
      <c r="W10" s="13"/>
      <c r="X10" s="13"/>
      <c r="Y10" s="13"/>
      <c r="Z10" s="13"/>
      <c r="AA10" s="13"/>
      <c r="AB10" s="13"/>
    </row>
    <row r="11" spans="1:28" s="12" customFormat="1" ht="20.25" x14ac:dyDescent="0.2">
      <c r="A11" s="1126" t="str">
        <f>'1. Общая информация'!A9:C9</f>
        <v>К_ИНФ07979</v>
      </c>
      <c r="B11" s="1126"/>
      <c r="C11" s="1126"/>
      <c r="D11" s="1126"/>
      <c r="E11" s="1126"/>
      <c r="F11" s="1126"/>
      <c r="G11" s="1126"/>
      <c r="H11" s="1126"/>
      <c r="I11" s="1126"/>
      <c r="J11" s="1126"/>
      <c r="K11" s="1126"/>
      <c r="L11" s="1126"/>
      <c r="M11" s="1126"/>
      <c r="N11" s="1126"/>
      <c r="O11" s="1126"/>
      <c r="P11" s="1126"/>
      <c r="Q11" s="1126"/>
      <c r="R11" s="1126"/>
      <c r="S11" s="1126"/>
      <c r="T11" s="13"/>
      <c r="U11" s="13"/>
      <c r="V11" s="13"/>
      <c r="W11" s="13"/>
      <c r="X11" s="13"/>
      <c r="Y11" s="13"/>
      <c r="Z11" s="13"/>
      <c r="AA11" s="13"/>
      <c r="AB11" s="13"/>
    </row>
    <row r="12" spans="1:28" s="12" customFormat="1" ht="18.75" x14ac:dyDescent="0.2">
      <c r="A12" s="1118" t="s">
        <v>9</v>
      </c>
      <c r="B12" s="1118"/>
      <c r="C12" s="1118"/>
      <c r="D12" s="1118"/>
      <c r="E12" s="1118"/>
      <c r="F12" s="1118"/>
      <c r="G12" s="1118"/>
      <c r="H12" s="1118"/>
      <c r="I12" s="1118"/>
      <c r="J12" s="1118"/>
      <c r="K12" s="1118"/>
      <c r="L12" s="1118"/>
      <c r="M12" s="1118"/>
      <c r="N12" s="1118"/>
      <c r="O12" s="1118"/>
      <c r="P12" s="1118"/>
      <c r="Q12" s="1118"/>
      <c r="R12" s="1118"/>
      <c r="S12" s="1118"/>
      <c r="T12" s="13"/>
      <c r="U12" s="13"/>
      <c r="V12" s="13"/>
      <c r="W12" s="13"/>
      <c r="X12" s="13"/>
      <c r="Y12" s="13"/>
      <c r="Z12" s="13"/>
      <c r="AA12" s="13"/>
      <c r="AB12" s="13"/>
    </row>
    <row r="13" spans="1:28" s="9" customFormat="1" ht="15.75" customHeight="1" x14ac:dyDescent="0.2">
      <c r="A13" s="1130"/>
      <c r="B13" s="1130"/>
      <c r="C13" s="1130"/>
      <c r="D13" s="1130"/>
      <c r="E13" s="1130"/>
      <c r="F13" s="1130"/>
      <c r="G13" s="1130"/>
      <c r="H13" s="1130"/>
      <c r="I13" s="1130"/>
      <c r="J13" s="1130"/>
      <c r="K13" s="1130"/>
      <c r="L13" s="1130"/>
      <c r="M13" s="1130"/>
      <c r="N13" s="1130"/>
      <c r="O13" s="1130"/>
      <c r="P13" s="1130"/>
      <c r="Q13" s="1130"/>
      <c r="R13" s="1130"/>
      <c r="S13" s="1130"/>
      <c r="T13" s="10"/>
      <c r="U13" s="10"/>
      <c r="V13" s="10"/>
      <c r="W13" s="10"/>
      <c r="X13" s="10"/>
      <c r="Y13" s="10"/>
      <c r="Z13" s="10"/>
      <c r="AA13" s="10"/>
      <c r="AB13" s="10"/>
    </row>
    <row r="14" spans="1:28" s="3" customFormat="1" ht="20.25" x14ac:dyDescent="0.2">
      <c r="A14" s="1126" t="e">
        <f>'1. Общая информация'!#REF!</f>
        <v>#REF!</v>
      </c>
      <c r="B14" s="1126"/>
      <c r="C14" s="1126"/>
      <c r="D14" s="1126"/>
      <c r="E14" s="1126"/>
      <c r="F14" s="1126"/>
      <c r="G14" s="1126"/>
      <c r="H14" s="1126"/>
      <c r="I14" s="1126"/>
      <c r="J14" s="1126"/>
      <c r="K14" s="1126"/>
      <c r="L14" s="1126"/>
      <c r="M14" s="1126"/>
      <c r="N14" s="1126"/>
      <c r="O14" s="1126"/>
      <c r="P14" s="1126"/>
      <c r="Q14" s="1126"/>
      <c r="R14" s="1126"/>
      <c r="S14" s="1126"/>
      <c r="T14" s="8"/>
      <c r="U14" s="8"/>
      <c r="V14" s="8"/>
      <c r="W14" s="8"/>
      <c r="X14" s="8"/>
      <c r="Y14" s="8"/>
      <c r="Z14" s="8"/>
      <c r="AA14" s="8"/>
      <c r="AB14" s="8"/>
    </row>
    <row r="15" spans="1:28" s="3" customFormat="1" ht="15" customHeight="1" x14ac:dyDescent="0.2">
      <c r="A15" s="1118" t="s">
        <v>7</v>
      </c>
      <c r="B15" s="1118"/>
      <c r="C15" s="1118"/>
      <c r="D15" s="1118"/>
      <c r="E15" s="1118"/>
      <c r="F15" s="1118"/>
      <c r="G15" s="1118"/>
      <c r="H15" s="1118"/>
      <c r="I15" s="1118"/>
      <c r="J15" s="1118"/>
      <c r="K15" s="1118"/>
      <c r="L15" s="1118"/>
      <c r="M15" s="1118"/>
      <c r="N15" s="1118"/>
      <c r="O15" s="1118"/>
      <c r="P15" s="1118"/>
      <c r="Q15" s="1118"/>
      <c r="R15" s="1118"/>
      <c r="S15" s="1118"/>
      <c r="T15" s="6"/>
      <c r="U15" s="6"/>
      <c r="V15" s="6"/>
      <c r="W15" s="6"/>
      <c r="X15" s="6"/>
      <c r="Y15" s="6"/>
      <c r="Z15" s="6"/>
      <c r="AA15" s="6"/>
      <c r="AB15" s="6"/>
    </row>
    <row r="16" spans="1:28" s="3" customFormat="1" ht="15" customHeight="1" x14ac:dyDescent="0.2">
      <c r="A16" s="1131"/>
      <c r="B16" s="1131"/>
      <c r="C16" s="1131"/>
      <c r="D16" s="1131"/>
      <c r="E16" s="1131"/>
      <c r="F16" s="1131"/>
      <c r="G16" s="1131"/>
      <c r="H16" s="1131"/>
      <c r="I16" s="1131"/>
      <c r="J16" s="1131"/>
      <c r="K16" s="1131"/>
      <c r="L16" s="1131"/>
      <c r="M16" s="1131"/>
      <c r="N16" s="1131"/>
      <c r="O16" s="1131"/>
      <c r="P16" s="1131"/>
      <c r="Q16" s="1131"/>
      <c r="R16" s="1131"/>
      <c r="S16" s="1131"/>
      <c r="T16" s="4"/>
      <c r="U16" s="4"/>
      <c r="V16" s="4"/>
      <c r="W16" s="4"/>
      <c r="X16" s="4"/>
      <c r="Y16" s="4"/>
    </row>
    <row r="17" spans="1:28" s="3" customFormat="1" ht="45.75" customHeight="1" x14ac:dyDescent="0.2">
      <c r="A17" s="1119" t="s">
        <v>448</v>
      </c>
      <c r="B17" s="1119"/>
      <c r="C17" s="1119"/>
      <c r="D17" s="1119"/>
      <c r="E17" s="1119"/>
      <c r="F17" s="1119"/>
      <c r="G17" s="1119"/>
      <c r="H17" s="1119"/>
      <c r="I17" s="1119"/>
      <c r="J17" s="1119"/>
      <c r="K17" s="1119"/>
      <c r="L17" s="1119"/>
      <c r="M17" s="1119"/>
      <c r="N17" s="1119"/>
      <c r="O17" s="1119"/>
      <c r="P17" s="1119"/>
      <c r="Q17" s="1119"/>
      <c r="R17" s="1119"/>
      <c r="S17" s="1119"/>
      <c r="T17" s="7"/>
      <c r="U17" s="7"/>
      <c r="V17" s="7"/>
      <c r="W17" s="7"/>
      <c r="X17" s="7"/>
      <c r="Y17" s="7"/>
      <c r="Z17" s="7"/>
      <c r="AA17" s="7"/>
      <c r="AB17" s="7"/>
    </row>
    <row r="18" spans="1:28" s="3" customFormat="1" ht="15" customHeight="1" x14ac:dyDescent="0.2">
      <c r="A18" s="1132"/>
      <c r="B18" s="1132"/>
      <c r="C18" s="1132"/>
      <c r="D18" s="1132"/>
      <c r="E18" s="1132"/>
      <c r="F18" s="1132"/>
      <c r="G18" s="1132"/>
      <c r="H18" s="1132"/>
      <c r="I18" s="1132"/>
      <c r="J18" s="1132"/>
      <c r="K18" s="1132"/>
      <c r="L18" s="1132"/>
      <c r="M18" s="1132"/>
      <c r="N18" s="1132"/>
      <c r="O18" s="1132"/>
      <c r="P18" s="1132"/>
      <c r="Q18" s="1132"/>
      <c r="R18" s="1132"/>
      <c r="S18" s="1132"/>
      <c r="T18" s="4"/>
      <c r="U18" s="4"/>
      <c r="V18" s="4"/>
      <c r="W18" s="4"/>
      <c r="X18" s="4"/>
      <c r="Y18" s="4"/>
    </row>
    <row r="19" spans="1:28" s="3" customFormat="1" ht="54" customHeight="1" x14ac:dyDescent="0.2">
      <c r="A19" s="1125" t="s">
        <v>6</v>
      </c>
      <c r="B19" s="1125" t="s">
        <v>105</v>
      </c>
      <c r="C19" s="1127" t="s">
        <v>337</v>
      </c>
      <c r="D19" s="1125" t="s">
        <v>336</v>
      </c>
      <c r="E19" s="1125" t="s">
        <v>104</v>
      </c>
      <c r="F19" s="1125" t="s">
        <v>103</v>
      </c>
      <c r="G19" s="1125" t="s">
        <v>332</v>
      </c>
      <c r="H19" s="1125" t="s">
        <v>102</v>
      </c>
      <c r="I19" s="1125" t="s">
        <v>101</v>
      </c>
      <c r="J19" s="1125" t="s">
        <v>100</v>
      </c>
      <c r="K19" s="1125" t="s">
        <v>99</v>
      </c>
      <c r="L19" s="1125" t="s">
        <v>98</v>
      </c>
      <c r="M19" s="1125" t="s">
        <v>97</v>
      </c>
      <c r="N19" s="1125" t="s">
        <v>96</v>
      </c>
      <c r="O19" s="1125" t="s">
        <v>95</v>
      </c>
      <c r="P19" s="1125" t="s">
        <v>94</v>
      </c>
      <c r="Q19" s="1125" t="s">
        <v>335</v>
      </c>
      <c r="R19" s="1125"/>
      <c r="S19" s="1129" t="s">
        <v>441</v>
      </c>
      <c r="T19" s="4"/>
      <c r="U19" s="4"/>
      <c r="V19" s="4"/>
      <c r="W19" s="4"/>
      <c r="X19" s="4"/>
      <c r="Y19" s="4"/>
    </row>
    <row r="20" spans="1:28" s="3" customFormat="1" ht="180.75" customHeight="1" x14ac:dyDescent="0.2">
      <c r="A20" s="1125"/>
      <c r="B20" s="1125"/>
      <c r="C20" s="1128"/>
      <c r="D20" s="1125"/>
      <c r="E20" s="1125"/>
      <c r="F20" s="1125"/>
      <c r="G20" s="1125"/>
      <c r="H20" s="1125"/>
      <c r="I20" s="1125"/>
      <c r="J20" s="1125"/>
      <c r="K20" s="1125"/>
      <c r="L20" s="1125"/>
      <c r="M20" s="1125"/>
      <c r="N20" s="1125"/>
      <c r="O20" s="1125"/>
      <c r="P20" s="1125"/>
      <c r="Q20" s="47" t="s">
        <v>333</v>
      </c>
      <c r="R20" s="48" t="s">
        <v>334</v>
      </c>
      <c r="S20" s="1129"/>
      <c r="T20" s="32"/>
      <c r="U20" s="32"/>
      <c r="V20" s="32"/>
      <c r="W20" s="32"/>
      <c r="X20" s="32"/>
      <c r="Y20" s="32"/>
      <c r="Z20" s="31"/>
      <c r="AA20" s="31"/>
      <c r="AB20" s="31"/>
    </row>
    <row r="21" spans="1:28" s="3" customFormat="1" ht="18.75" x14ac:dyDescent="0.2">
      <c r="A21" s="47">
        <v>1</v>
      </c>
      <c r="B21" s="52">
        <v>2</v>
      </c>
      <c r="C21" s="47">
        <v>3</v>
      </c>
      <c r="D21" s="52">
        <v>4</v>
      </c>
      <c r="E21" s="47">
        <v>5</v>
      </c>
      <c r="F21" s="52">
        <v>6</v>
      </c>
      <c r="G21" s="204">
        <v>7</v>
      </c>
      <c r="H21" s="205">
        <v>8</v>
      </c>
      <c r="I21" s="204">
        <v>9</v>
      </c>
      <c r="J21" s="205">
        <v>10</v>
      </c>
      <c r="K21" s="204">
        <v>11</v>
      </c>
      <c r="L21" s="205">
        <v>12</v>
      </c>
      <c r="M21" s="204">
        <v>13</v>
      </c>
      <c r="N21" s="205">
        <v>14</v>
      </c>
      <c r="O21" s="204">
        <v>15</v>
      </c>
      <c r="P21" s="205">
        <v>16</v>
      </c>
      <c r="Q21" s="204">
        <v>17</v>
      </c>
      <c r="R21" s="205">
        <v>18</v>
      </c>
      <c r="S21" s="204">
        <v>19</v>
      </c>
      <c r="T21" s="32"/>
      <c r="U21" s="32"/>
      <c r="V21" s="32"/>
      <c r="W21" s="32"/>
      <c r="X21" s="32"/>
      <c r="Y21" s="32"/>
      <c r="Z21" s="31"/>
      <c r="AA21" s="31"/>
      <c r="AB21" s="31"/>
    </row>
    <row r="22" spans="1:28" s="3" customFormat="1" ht="32.25" customHeight="1" x14ac:dyDescent="0.2">
      <c r="A22" s="47"/>
      <c r="B22" s="52" t="s">
        <v>93</v>
      </c>
      <c r="C22" s="52" t="s">
        <v>489</v>
      </c>
      <c r="D22" s="52" t="s">
        <v>489</v>
      </c>
      <c r="E22" s="52" t="s">
        <v>92</v>
      </c>
      <c r="F22" s="52" t="s">
        <v>91</v>
      </c>
      <c r="G22" s="52" t="s">
        <v>443</v>
      </c>
      <c r="H22" s="52" t="s">
        <v>489</v>
      </c>
      <c r="I22" s="220" t="s">
        <v>489</v>
      </c>
      <c r="J22" s="220" t="s">
        <v>489</v>
      </c>
      <c r="K22" s="220" t="s">
        <v>489</v>
      </c>
      <c r="L22" s="220" t="s">
        <v>489</v>
      </c>
      <c r="M22" s="220" t="s">
        <v>489</v>
      </c>
      <c r="N22" s="220" t="s">
        <v>489</v>
      </c>
      <c r="O22" s="220" t="s">
        <v>489</v>
      </c>
      <c r="P22" s="220" t="s">
        <v>489</v>
      </c>
      <c r="Q22" s="220" t="s">
        <v>489</v>
      </c>
      <c r="R22" s="220" t="s">
        <v>489</v>
      </c>
      <c r="S22" s="220" t="s">
        <v>489</v>
      </c>
      <c r="T22" s="32"/>
      <c r="U22" s="32"/>
      <c r="V22" s="32"/>
      <c r="W22" s="32"/>
      <c r="X22" s="32"/>
      <c r="Y22" s="32"/>
      <c r="Z22" s="31"/>
      <c r="AA22" s="31"/>
      <c r="AB22" s="31"/>
    </row>
    <row r="23" spans="1:28" s="3" customFormat="1" ht="18.75" x14ac:dyDescent="0.2">
      <c r="A23" s="35" t="s">
        <v>0</v>
      </c>
      <c r="B23" s="35" t="s">
        <v>0</v>
      </c>
      <c r="C23" s="35"/>
      <c r="D23" s="35"/>
      <c r="E23" s="35" t="s">
        <v>0</v>
      </c>
      <c r="F23" s="35" t="s">
        <v>0</v>
      </c>
      <c r="G23" s="35" t="s">
        <v>0</v>
      </c>
      <c r="H23" s="35" t="s">
        <v>0</v>
      </c>
      <c r="I23" s="35"/>
      <c r="J23" s="35"/>
      <c r="K23" s="35"/>
      <c r="L23" s="35"/>
      <c r="M23" s="35" t="s">
        <v>0</v>
      </c>
      <c r="N23" s="35" t="s">
        <v>0</v>
      </c>
      <c r="O23" s="35" t="s">
        <v>0</v>
      </c>
      <c r="P23" s="35" t="s">
        <v>0</v>
      </c>
      <c r="Q23" s="35" t="s">
        <v>0</v>
      </c>
      <c r="R23" s="5"/>
      <c r="S23" s="203"/>
      <c r="T23" s="32"/>
      <c r="U23" s="32"/>
      <c r="V23" s="32"/>
      <c r="W23" s="32"/>
      <c r="X23" s="31"/>
      <c r="Y23" s="31"/>
      <c r="Z23" s="31"/>
      <c r="AA23" s="31"/>
      <c r="AB23" s="31"/>
    </row>
    <row r="24" spans="1:28" ht="20.25" customHeight="1" x14ac:dyDescent="0.25">
      <c r="A24" s="162"/>
      <c r="B24" s="52" t="s">
        <v>330</v>
      </c>
      <c r="C24" s="52"/>
      <c r="D24" s="52"/>
      <c r="E24" s="162" t="s">
        <v>331</v>
      </c>
      <c r="F24" s="162" t="s">
        <v>331</v>
      </c>
      <c r="G24" s="162" t="s">
        <v>331</v>
      </c>
      <c r="H24" s="162"/>
      <c r="I24" s="162"/>
      <c r="J24" s="162"/>
      <c r="K24" s="162"/>
      <c r="L24" s="162"/>
      <c r="M24" s="162"/>
      <c r="N24" s="162"/>
      <c r="O24" s="162"/>
      <c r="P24" s="162"/>
      <c r="Q24" s="163"/>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4" sqref="A24"/>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1117" t="s">
        <v>484</v>
      </c>
      <c r="B6" s="1117"/>
      <c r="C6" s="1117"/>
      <c r="D6" s="1117"/>
      <c r="E6" s="1117"/>
      <c r="F6" s="1117"/>
      <c r="G6" s="1117"/>
      <c r="H6" s="1117"/>
      <c r="I6" s="1117"/>
      <c r="J6" s="1117"/>
      <c r="K6" s="1117"/>
      <c r="L6" s="1117"/>
      <c r="M6" s="1117"/>
      <c r="N6" s="1117"/>
      <c r="O6" s="1117"/>
      <c r="P6" s="1117"/>
      <c r="Q6" s="1117"/>
      <c r="R6" s="1117"/>
      <c r="S6" s="1117"/>
      <c r="T6" s="1117"/>
    </row>
    <row r="7" spans="1:20" s="12" customFormat="1" x14ac:dyDescent="0.2">
      <c r="A7" s="17"/>
      <c r="H7" s="16"/>
    </row>
    <row r="8" spans="1:20" s="12" customFormat="1" ht="18.75" x14ac:dyDescent="0.2">
      <c r="A8" s="1121" t="s">
        <v>11</v>
      </c>
      <c r="B8" s="1121"/>
      <c r="C8" s="1121"/>
      <c r="D8" s="1121"/>
      <c r="E8" s="1121"/>
      <c r="F8" s="1121"/>
      <c r="G8" s="1121"/>
      <c r="H8" s="1121"/>
      <c r="I8" s="1121"/>
      <c r="J8" s="1121"/>
      <c r="K8" s="1121"/>
      <c r="L8" s="1121"/>
      <c r="M8" s="1121"/>
      <c r="N8" s="1121"/>
      <c r="O8" s="1121"/>
      <c r="P8" s="1121"/>
      <c r="Q8" s="1121"/>
      <c r="R8" s="1121"/>
      <c r="S8" s="1121"/>
      <c r="T8" s="1121"/>
    </row>
    <row r="9" spans="1:20" s="12" customFormat="1" ht="18.75" x14ac:dyDescent="0.2">
      <c r="A9" s="1121"/>
      <c r="B9" s="1121"/>
      <c r="C9" s="1121"/>
      <c r="D9" s="1121"/>
      <c r="E9" s="1121"/>
      <c r="F9" s="1121"/>
      <c r="G9" s="1121"/>
      <c r="H9" s="1121"/>
      <c r="I9" s="1121"/>
      <c r="J9" s="1121"/>
      <c r="K9" s="1121"/>
      <c r="L9" s="1121"/>
      <c r="M9" s="1121"/>
      <c r="N9" s="1121"/>
      <c r="O9" s="1121"/>
      <c r="P9" s="1121"/>
      <c r="Q9" s="1121"/>
      <c r="R9" s="1121"/>
      <c r="S9" s="1121"/>
      <c r="T9" s="1121"/>
    </row>
    <row r="10" spans="1:20" s="12" customFormat="1" ht="18.75" customHeight="1" x14ac:dyDescent="0.2">
      <c r="A10" s="1126" t="str">
        <f>'1. Общая информация'!A6:C6</f>
        <v>Общество с ограниченной ответственностью "Красноярский жилищно-коммунальный комплекс"</v>
      </c>
      <c r="B10" s="1126"/>
      <c r="C10" s="1126"/>
      <c r="D10" s="1126"/>
      <c r="E10" s="1126"/>
      <c r="F10" s="1126"/>
      <c r="G10" s="1126"/>
      <c r="H10" s="1126"/>
      <c r="I10" s="1126"/>
      <c r="J10" s="1126"/>
      <c r="K10" s="1126"/>
      <c r="L10" s="1126"/>
      <c r="M10" s="1126"/>
      <c r="N10" s="1126"/>
      <c r="O10" s="1126"/>
      <c r="P10" s="1126"/>
      <c r="Q10" s="1126"/>
      <c r="R10" s="1126"/>
      <c r="S10" s="1126"/>
      <c r="T10" s="1126"/>
    </row>
    <row r="11" spans="1:20" s="12" customFormat="1" ht="18.75" customHeight="1" x14ac:dyDescent="0.2">
      <c r="A11" s="1118" t="s">
        <v>10</v>
      </c>
      <c r="B11" s="1118"/>
      <c r="C11" s="1118"/>
      <c r="D11" s="1118"/>
      <c r="E11" s="1118"/>
      <c r="F11" s="1118"/>
      <c r="G11" s="1118"/>
      <c r="H11" s="1118"/>
      <c r="I11" s="1118"/>
      <c r="J11" s="1118"/>
      <c r="K11" s="1118"/>
      <c r="L11" s="1118"/>
      <c r="M11" s="1118"/>
      <c r="N11" s="1118"/>
      <c r="O11" s="1118"/>
      <c r="P11" s="1118"/>
      <c r="Q11" s="1118"/>
      <c r="R11" s="1118"/>
      <c r="S11" s="1118"/>
      <c r="T11" s="1118"/>
    </row>
    <row r="12" spans="1:20" s="12" customFormat="1" ht="18.75" x14ac:dyDescent="0.2">
      <c r="A12" s="1121"/>
      <c r="B12" s="1121"/>
      <c r="C12" s="1121"/>
      <c r="D12" s="1121"/>
      <c r="E12" s="1121"/>
      <c r="F12" s="1121"/>
      <c r="G12" s="1121"/>
      <c r="H12" s="1121"/>
      <c r="I12" s="1121"/>
      <c r="J12" s="1121"/>
      <c r="K12" s="1121"/>
      <c r="L12" s="1121"/>
      <c r="M12" s="1121"/>
      <c r="N12" s="1121"/>
      <c r="O12" s="1121"/>
      <c r="P12" s="1121"/>
      <c r="Q12" s="1121"/>
      <c r="R12" s="1121"/>
      <c r="S12" s="1121"/>
      <c r="T12" s="1121"/>
    </row>
    <row r="13" spans="1:20" s="12" customFormat="1" ht="18.75" customHeight="1" x14ac:dyDescent="0.2">
      <c r="A13" s="1126" t="str">
        <f>'1. Общая информация'!A9:C9</f>
        <v>К_ИНФ07979</v>
      </c>
      <c r="B13" s="1126"/>
      <c r="C13" s="1126"/>
      <c r="D13" s="1126"/>
      <c r="E13" s="1126"/>
      <c r="F13" s="1126"/>
      <c r="G13" s="1126"/>
      <c r="H13" s="1126"/>
      <c r="I13" s="1126"/>
      <c r="J13" s="1126"/>
      <c r="K13" s="1126"/>
      <c r="L13" s="1126"/>
      <c r="M13" s="1126"/>
      <c r="N13" s="1126"/>
      <c r="O13" s="1126"/>
      <c r="P13" s="1126"/>
      <c r="Q13" s="1126"/>
      <c r="R13" s="1126"/>
      <c r="S13" s="1126"/>
      <c r="T13" s="1126"/>
    </row>
    <row r="14" spans="1:20" s="12" customFormat="1" ht="18.75" customHeight="1" x14ac:dyDescent="0.2">
      <c r="A14" s="1118" t="s">
        <v>9</v>
      </c>
      <c r="B14" s="1118"/>
      <c r="C14" s="1118"/>
      <c r="D14" s="1118"/>
      <c r="E14" s="1118"/>
      <c r="F14" s="1118"/>
      <c r="G14" s="1118"/>
      <c r="H14" s="1118"/>
      <c r="I14" s="1118"/>
      <c r="J14" s="1118"/>
      <c r="K14" s="1118"/>
      <c r="L14" s="1118"/>
      <c r="M14" s="1118"/>
      <c r="N14" s="1118"/>
      <c r="O14" s="1118"/>
      <c r="P14" s="1118"/>
      <c r="Q14" s="1118"/>
      <c r="R14" s="1118"/>
      <c r="S14" s="1118"/>
      <c r="T14" s="1118"/>
    </row>
    <row r="15" spans="1:20" s="9" customFormat="1" ht="15.75" customHeight="1" x14ac:dyDescent="0.2">
      <c r="A15" s="1130"/>
      <c r="B15" s="1130"/>
      <c r="C15" s="1130"/>
      <c r="D15" s="1130"/>
      <c r="E15" s="1130"/>
      <c r="F15" s="1130"/>
      <c r="G15" s="1130"/>
      <c r="H15" s="1130"/>
      <c r="I15" s="1130"/>
      <c r="J15" s="1130"/>
      <c r="K15" s="1130"/>
      <c r="L15" s="1130"/>
      <c r="M15" s="1130"/>
      <c r="N15" s="1130"/>
      <c r="O15" s="1130"/>
      <c r="P15" s="1130"/>
      <c r="Q15" s="1130"/>
      <c r="R15" s="1130"/>
      <c r="S15" s="1130"/>
      <c r="T15" s="1130"/>
    </row>
    <row r="16" spans="1:20" s="3" customFormat="1" ht="20.25" x14ac:dyDescent="0.3">
      <c r="A16" s="1147" t="e">
        <f>'1. Общая информация'!#REF!</f>
        <v>#REF!</v>
      </c>
      <c r="B16" s="1147"/>
      <c r="C16" s="1147"/>
      <c r="D16" s="1147"/>
      <c r="E16" s="1147"/>
      <c r="F16" s="1147"/>
      <c r="G16" s="1147"/>
      <c r="H16" s="1147"/>
      <c r="I16" s="1147"/>
      <c r="J16" s="1147"/>
      <c r="K16" s="1147"/>
      <c r="L16" s="1147"/>
      <c r="M16" s="1147"/>
      <c r="N16" s="1147"/>
      <c r="O16" s="1147"/>
      <c r="P16" s="1147"/>
      <c r="Q16" s="1147"/>
      <c r="R16" s="1147"/>
      <c r="S16" s="1147"/>
      <c r="T16" s="1147"/>
    </row>
    <row r="17" spans="1:113" s="3" customFormat="1" ht="15" customHeight="1" x14ac:dyDescent="0.2">
      <c r="A17" s="1118" t="s">
        <v>7</v>
      </c>
      <c r="B17" s="1118"/>
      <c r="C17" s="1118"/>
      <c r="D17" s="1118"/>
      <c r="E17" s="1118"/>
      <c r="F17" s="1118"/>
      <c r="G17" s="1118"/>
      <c r="H17" s="1118"/>
      <c r="I17" s="1118"/>
      <c r="J17" s="1118"/>
      <c r="K17" s="1118"/>
      <c r="L17" s="1118"/>
      <c r="M17" s="1118"/>
      <c r="N17" s="1118"/>
      <c r="O17" s="1118"/>
      <c r="P17" s="1118"/>
      <c r="Q17" s="1118"/>
      <c r="R17" s="1118"/>
      <c r="S17" s="1118"/>
      <c r="T17" s="1118"/>
    </row>
    <row r="18" spans="1:113" s="3" customFormat="1" ht="15" customHeight="1" x14ac:dyDescent="0.2">
      <c r="A18" s="1131"/>
      <c r="B18" s="1131"/>
      <c r="C18" s="1131"/>
      <c r="D18" s="1131"/>
      <c r="E18" s="1131"/>
      <c r="F18" s="1131"/>
      <c r="G18" s="1131"/>
      <c r="H18" s="1131"/>
      <c r="I18" s="1131"/>
      <c r="J18" s="1131"/>
      <c r="K18" s="1131"/>
      <c r="L18" s="1131"/>
      <c r="M18" s="1131"/>
      <c r="N18" s="1131"/>
      <c r="O18" s="1131"/>
      <c r="P18" s="1131"/>
      <c r="Q18" s="1131"/>
      <c r="R18" s="1131"/>
      <c r="S18" s="1131"/>
      <c r="T18" s="1131"/>
    </row>
    <row r="19" spans="1:113" s="3" customFormat="1" ht="15" customHeight="1" x14ac:dyDescent="0.2">
      <c r="A19" s="1120" t="s">
        <v>452</v>
      </c>
      <c r="B19" s="1120"/>
      <c r="C19" s="1120"/>
      <c r="D19" s="1120"/>
      <c r="E19" s="1120"/>
      <c r="F19" s="1120"/>
      <c r="G19" s="1120"/>
      <c r="H19" s="1120"/>
      <c r="I19" s="1120"/>
      <c r="J19" s="1120"/>
      <c r="K19" s="1120"/>
      <c r="L19" s="1120"/>
      <c r="M19" s="1120"/>
      <c r="N19" s="1120"/>
      <c r="O19" s="1120"/>
      <c r="P19" s="1120"/>
      <c r="Q19" s="1120"/>
      <c r="R19" s="1120"/>
      <c r="S19" s="1120"/>
      <c r="T19" s="1120"/>
    </row>
    <row r="20" spans="1:113" s="65" customFormat="1" ht="21" customHeight="1" x14ac:dyDescent="0.25">
      <c r="A20" s="1148"/>
      <c r="B20" s="1148"/>
      <c r="C20" s="1148"/>
      <c r="D20" s="1148"/>
      <c r="E20" s="1148"/>
      <c r="F20" s="1148"/>
      <c r="G20" s="1148"/>
      <c r="H20" s="1148"/>
      <c r="I20" s="1148"/>
      <c r="J20" s="1148"/>
      <c r="K20" s="1148"/>
      <c r="L20" s="1148"/>
      <c r="M20" s="1148"/>
      <c r="N20" s="1148"/>
      <c r="O20" s="1148"/>
      <c r="P20" s="1148"/>
      <c r="Q20" s="1148"/>
      <c r="R20" s="1148"/>
      <c r="S20" s="1148"/>
      <c r="T20" s="1148"/>
    </row>
    <row r="21" spans="1:113" ht="46.5" customHeight="1" x14ac:dyDescent="0.25">
      <c r="A21" s="1141" t="s">
        <v>6</v>
      </c>
      <c r="B21" s="1134" t="s">
        <v>237</v>
      </c>
      <c r="C21" s="1135"/>
      <c r="D21" s="1138" t="s">
        <v>127</v>
      </c>
      <c r="E21" s="1134" t="s">
        <v>478</v>
      </c>
      <c r="F21" s="1135"/>
      <c r="G21" s="1134" t="s">
        <v>254</v>
      </c>
      <c r="H21" s="1135"/>
      <c r="I21" s="1134" t="s">
        <v>126</v>
      </c>
      <c r="J21" s="1135"/>
      <c r="K21" s="1138" t="s">
        <v>125</v>
      </c>
      <c r="L21" s="1134" t="s">
        <v>124</v>
      </c>
      <c r="M21" s="1135"/>
      <c r="N21" s="1134" t="s">
        <v>477</v>
      </c>
      <c r="O21" s="1135"/>
      <c r="P21" s="1138" t="s">
        <v>123</v>
      </c>
      <c r="Q21" s="1144" t="s">
        <v>122</v>
      </c>
      <c r="R21" s="1145"/>
      <c r="S21" s="1144" t="s">
        <v>121</v>
      </c>
      <c r="T21" s="1146"/>
    </row>
    <row r="22" spans="1:113" ht="204.75" customHeight="1" x14ac:dyDescent="0.25">
      <c r="A22" s="1142"/>
      <c r="B22" s="1136"/>
      <c r="C22" s="1137"/>
      <c r="D22" s="1140"/>
      <c r="E22" s="1136"/>
      <c r="F22" s="1137"/>
      <c r="G22" s="1136"/>
      <c r="H22" s="1137"/>
      <c r="I22" s="1136"/>
      <c r="J22" s="1137"/>
      <c r="K22" s="1139"/>
      <c r="L22" s="1136"/>
      <c r="M22" s="1137"/>
      <c r="N22" s="1136"/>
      <c r="O22" s="1137"/>
      <c r="P22" s="1139"/>
      <c r="Q22" s="119" t="s">
        <v>120</v>
      </c>
      <c r="R22" s="119" t="s">
        <v>451</v>
      </c>
      <c r="S22" s="119" t="s">
        <v>119</v>
      </c>
      <c r="T22" s="119" t="s">
        <v>118</v>
      </c>
    </row>
    <row r="23" spans="1:113" ht="51.75" customHeight="1" x14ac:dyDescent="0.25">
      <c r="A23" s="1143"/>
      <c r="B23" s="212" t="s">
        <v>116</v>
      </c>
      <c r="C23" s="212" t="s">
        <v>117</v>
      </c>
      <c r="D23" s="1139"/>
      <c r="E23" s="212" t="s">
        <v>116</v>
      </c>
      <c r="F23" s="212" t="s">
        <v>117</v>
      </c>
      <c r="G23" s="212" t="s">
        <v>116</v>
      </c>
      <c r="H23" s="212" t="s">
        <v>117</v>
      </c>
      <c r="I23" s="212" t="s">
        <v>116</v>
      </c>
      <c r="J23" s="212" t="s">
        <v>117</v>
      </c>
      <c r="K23" s="212" t="s">
        <v>116</v>
      </c>
      <c r="L23" s="212" t="s">
        <v>116</v>
      </c>
      <c r="M23" s="212" t="s">
        <v>117</v>
      </c>
      <c r="N23" s="212" t="s">
        <v>116</v>
      </c>
      <c r="O23" s="212" t="s">
        <v>117</v>
      </c>
      <c r="P23" s="213" t="s">
        <v>116</v>
      </c>
      <c r="Q23" s="119" t="s">
        <v>116</v>
      </c>
      <c r="R23" s="119" t="s">
        <v>116</v>
      </c>
      <c r="S23" s="119" t="s">
        <v>116</v>
      </c>
      <c r="T23" s="119" t="s">
        <v>116</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5" customFormat="1" ht="24" customHeight="1" x14ac:dyDescent="0.25">
      <c r="A25" s="447" t="s">
        <v>489</v>
      </c>
      <c r="B25" s="447" t="s">
        <v>489</v>
      </c>
      <c r="C25" s="447" t="s">
        <v>489</v>
      </c>
      <c r="D25" s="447" t="s">
        <v>489</v>
      </c>
      <c r="E25" s="447" t="s">
        <v>489</v>
      </c>
      <c r="F25" s="447" t="s">
        <v>489</v>
      </c>
      <c r="G25" s="447" t="s">
        <v>489</v>
      </c>
      <c r="H25" s="447" t="s">
        <v>489</v>
      </c>
      <c r="I25" s="447" t="s">
        <v>489</v>
      </c>
      <c r="J25" s="447" t="s">
        <v>489</v>
      </c>
      <c r="K25" s="447" t="s">
        <v>489</v>
      </c>
      <c r="L25" s="447" t="s">
        <v>489</v>
      </c>
      <c r="M25" s="447" t="s">
        <v>489</v>
      </c>
      <c r="N25" s="447" t="s">
        <v>489</v>
      </c>
      <c r="O25" s="447" t="s">
        <v>489</v>
      </c>
      <c r="P25" s="447" t="s">
        <v>489</v>
      </c>
      <c r="Q25" s="447" t="s">
        <v>489</v>
      </c>
      <c r="R25" s="447" t="s">
        <v>489</v>
      </c>
      <c r="S25" s="447" t="s">
        <v>489</v>
      </c>
      <c r="T25" s="447" t="s">
        <v>489</v>
      </c>
    </row>
    <row r="26" spans="1:113" ht="3" customHeight="1" x14ac:dyDescent="0.25"/>
    <row r="27" spans="1:113" s="63" customFormat="1" ht="12.75" x14ac:dyDescent="0.2">
      <c r="B27" s="64"/>
      <c r="C27" s="64"/>
      <c r="K27" s="64"/>
    </row>
    <row r="28" spans="1:113" s="63" customFormat="1" x14ac:dyDescent="0.25">
      <c r="B28" s="61" t="s">
        <v>115</v>
      </c>
      <c r="C28" s="61"/>
      <c r="D28" s="61"/>
      <c r="E28" s="61"/>
      <c r="F28" s="61"/>
      <c r="G28" s="61"/>
      <c r="H28" s="61"/>
      <c r="I28" s="61"/>
      <c r="J28" s="61"/>
      <c r="K28" s="61"/>
      <c r="L28" s="61"/>
      <c r="M28" s="61"/>
      <c r="N28" s="61"/>
      <c r="O28" s="61"/>
      <c r="P28" s="61"/>
      <c r="Q28" s="61"/>
      <c r="R28" s="61"/>
    </row>
    <row r="29" spans="1:113" x14ac:dyDescent="0.25">
      <c r="B29" s="1133" t="s">
        <v>481</v>
      </c>
      <c r="C29" s="1133"/>
      <c r="D29" s="1133"/>
      <c r="E29" s="1133"/>
      <c r="F29" s="1133"/>
      <c r="G29" s="1133"/>
      <c r="H29" s="1133"/>
      <c r="I29" s="1133"/>
      <c r="J29" s="1133"/>
      <c r="K29" s="1133"/>
      <c r="L29" s="1133"/>
      <c r="M29" s="1133"/>
      <c r="N29" s="1133"/>
      <c r="O29" s="1133"/>
      <c r="P29" s="1133"/>
      <c r="Q29" s="1133"/>
      <c r="R29" s="1133"/>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450</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114</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113</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112</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111</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110</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109</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108</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107</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106</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4" zoomScale="60" workbookViewId="0">
      <selection activeCell="E27" sqref="E27"/>
    </sheetView>
  </sheetViews>
  <sheetFormatPr defaultColWidth="10.7109375" defaultRowHeight="15.75" x14ac:dyDescent="0.25"/>
  <cols>
    <col min="1" max="1" width="10.7109375" style="57"/>
    <col min="2" max="2" width="15.7109375" style="57" customWidth="1"/>
    <col min="3" max="3" width="12.85546875" style="57" customWidth="1"/>
    <col min="4" max="4" width="23" style="57" customWidth="1"/>
    <col min="5" max="5" width="11.85546875" style="57" customWidth="1"/>
    <col min="6" max="6" width="8.7109375" style="57" customWidth="1"/>
    <col min="7" max="7" width="9.28515625" style="57" customWidth="1"/>
    <col min="8" max="8" width="8.7109375" style="57" customWidth="1"/>
    <col min="9" max="9" width="10" style="57" customWidth="1"/>
    <col min="10" max="10" width="20.140625" style="57" customWidth="1"/>
    <col min="11" max="11" width="11.140625" style="57" customWidth="1"/>
    <col min="12" max="12" width="12.5703125" style="57" customWidth="1"/>
    <col min="13" max="13" width="10.4257812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14" style="57" customWidth="1"/>
    <col min="23"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1117" t="s">
        <v>484</v>
      </c>
      <c r="B5" s="1117"/>
      <c r="C5" s="1117"/>
      <c r="D5" s="1117"/>
      <c r="E5" s="1117"/>
      <c r="F5" s="1117"/>
      <c r="G5" s="1117"/>
      <c r="H5" s="1117"/>
      <c r="I5" s="1117"/>
      <c r="J5" s="1117"/>
      <c r="K5" s="1117"/>
      <c r="L5" s="1117"/>
      <c r="M5" s="1117"/>
      <c r="N5" s="1117"/>
      <c r="O5" s="1117"/>
      <c r="P5" s="1117"/>
      <c r="Q5" s="1117"/>
      <c r="R5" s="1117"/>
      <c r="S5" s="1117"/>
      <c r="T5" s="1117"/>
      <c r="U5" s="1117"/>
      <c r="V5" s="1117"/>
      <c r="W5" s="1117"/>
      <c r="X5" s="1117"/>
      <c r="Y5" s="1117"/>
      <c r="Z5" s="1117"/>
      <c r="AA5" s="1117"/>
    </row>
    <row r="6" spans="1:27" s="12" customFormat="1" x14ac:dyDescent="0.2">
      <c r="A6" s="215"/>
      <c r="B6" s="215"/>
      <c r="C6" s="215"/>
      <c r="D6" s="215"/>
      <c r="E6" s="215"/>
      <c r="F6" s="215"/>
      <c r="G6" s="215"/>
      <c r="H6" s="215"/>
      <c r="I6" s="215"/>
      <c r="J6" s="215"/>
      <c r="K6" s="215"/>
      <c r="L6" s="215"/>
      <c r="M6" s="215"/>
      <c r="N6" s="215"/>
      <c r="O6" s="215"/>
      <c r="P6" s="215"/>
      <c r="Q6" s="215"/>
      <c r="R6" s="215"/>
      <c r="S6" s="215"/>
      <c r="T6" s="215"/>
    </row>
    <row r="7" spans="1:27" s="12" customFormat="1" ht="18.75" x14ac:dyDescent="0.2">
      <c r="E7" s="1121" t="s">
        <v>11</v>
      </c>
      <c r="F7" s="1121"/>
      <c r="G7" s="1121"/>
      <c r="H7" s="1121"/>
      <c r="I7" s="1121"/>
      <c r="J7" s="1121"/>
      <c r="K7" s="1121"/>
      <c r="L7" s="1121"/>
      <c r="M7" s="1121"/>
      <c r="N7" s="1121"/>
      <c r="O7" s="1121"/>
      <c r="P7" s="1121"/>
      <c r="Q7" s="1121"/>
      <c r="R7" s="1121"/>
      <c r="S7" s="1121"/>
      <c r="T7" s="1121"/>
      <c r="U7" s="1121"/>
      <c r="V7" s="1121"/>
      <c r="W7" s="1121"/>
      <c r="X7" s="1121"/>
      <c r="Y7" s="112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1126" t="str">
        <f>'1. Общая информация'!A6:C6</f>
        <v>Общество с ограниченной ответственностью "Красноярский жилищно-коммунальный комплекс"</v>
      </c>
      <c r="B9" s="1126"/>
      <c r="C9" s="1126"/>
      <c r="D9" s="1126"/>
      <c r="E9" s="1126"/>
      <c r="F9" s="1126"/>
      <c r="G9" s="1126"/>
      <c r="H9" s="1126"/>
      <c r="I9" s="1126"/>
      <c r="J9" s="1126"/>
      <c r="K9" s="1126"/>
      <c r="L9" s="1126"/>
      <c r="M9" s="1126"/>
      <c r="N9" s="1126"/>
      <c r="O9" s="1126"/>
      <c r="P9" s="1126"/>
      <c r="Q9" s="1126"/>
      <c r="R9" s="1126"/>
      <c r="S9" s="1126"/>
      <c r="T9" s="1126"/>
      <c r="U9" s="1126"/>
      <c r="V9" s="1126"/>
      <c r="W9" s="1126"/>
      <c r="X9" s="1126"/>
      <c r="Y9" s="1126"/>
      <c r="Z9" s="1126"/>
      <c r="AA9" s="1126"/>
    </row>
    <row r="10" spans="1:27" s="12" customFormat="1" ht="18.75" customHeight="1" x14ac:dyDescent="0.2">
      <c r="E10" s="1118" t="s">
        <v>10</v>
      </c>
      <c r="F10" s="1118"/>
      <c r="G10" s="1118"/>
      <c r="H10" s="1118"/>
      <c r="I10" s="1118"/>
      <c r="J10" s="1118"/>
      <c r="K10" s="1118"/>
      <c r="L10" s="1118"/>
      <c r="M10" s="1118"/>
      <c r="N10" s="1118"/>
      <c r="O10" s="1118"/>
      <c r="P10" s="1118"/>
      <c r="Q10" s="1118"/>
      <c r="R10" s="1118"/>
      <c r="S10" s="1118"/>
      <c r="T10" s="1118"/>
      <c r="U10" s="1118"/>
      <c r="V10" s="1118"/>
      <c r="W10" s="1118"/>
      <c r="X10" s="1118"/>
      <c r="Y10" s="111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1126" t="str">
        <f>'1. Общая информация'!A9:C9</f>
        <v>К_ИНФ07979</v>
      </c>
      <c r="B12" s="1126"/>
      <c r="C12" s="1126"/>
      <c r="D12" s="1126"/>
      <c r="E12" s="1126"/>
      <c r="F12" s="1126"/>
      <c r="G12" s="1126"/>
      <c r="H12" s="1126"/>
      <c r="I12" s="1126"/>
      <c r="J12" s="1126"/>
      <c r="K12" s="1126"/>
      <c r="L12" s="1126"/>
      <c r="M12" s="1126"/>
      <c r="N12" s="1126"/>
      <c r="O12" s="1126"/>
      <c r="P12" s="1126"/>
      <c r="Q12" s="1126"/>
      <c r="R12" s="1126"/>
      <c r="S12" s="1126"/>
      <c r="T12" s="1126"/>
      <c r="U12" s="1126"/>
      <c r="V12" s="1126"/>
      <c r="W12" s="1126"/>
      <c r="X12" s="1126"/>
      <c r="Y12" s="1126"/>
      <c r="Z12" s="1126"/>
      <c r="AA12" s="1126"/>
    </row>
    <row r="13" spans="1:27" s="12" customFormat="1" ht="18.75" customHeight="1" x14ac:dyDescent="0.2">
      <c r="E13" s="1118" t="s">
        <v>9</v>
      </c>
      <c r="F13" s="1118"/>
      <c r="G13" s="1118"/>
      <c r="H13" s="1118"/>
      <c r="I13" s="1118"/>
      <c r="J13" s="1118"/>
      <c r="K13" s="1118"/>
      <c r="L13" s="1118"/>
      <c r="M13" s="1118"/>
      <c r="N13" s="1118"/>
      <c r="O13" s="1118"/>
      <c r="P13" s="1118"/>
      <c r="Q13" s="1118"/>
      <c r="R13" s="1118"/>
      <c r="S13" s="1118"/>
      <c r="T13" s="1118"/>
      <c r="U13" s="1118"/>
      <c r="V13" s="1118"/>
      <c r="W13" s="1118"/>
      <c r="X13" s="1118"/>
      <c r="Y13" s="111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1147" t="e">
        <f>'1. Общая информация'!#REF!</f>
        <v>#REF!</v>
      </c>
      <c r="B15" s="1147"/>
      <c r="C15" s="1147"/>
      <c r="D15" s="1147"/>
      <c r="E15" s="1147"/>
      <c r="F15" s="1147"/>
      <c r="G15" s="1147"/>
      <c r="H15" s="1147"/>
      <c r="I15" s="1147"/>
      <c r="J15" s="1147"/>
      <c r="K15" s="1147"/>
      <c r="L15" s="1147"/>
      <c r="M15" s="1147"/>
      <c r="N15" s="1147"/>
      <c r="O15" s="1147"/>
      <c r="P15" s="1147"/>
      <c r="Q15" s="1147"/>
      <c r="R15" s="1147"/>
      <c r="S15" s="1147"/>
      <c r="T15" s="1147"/>
      <c r="U15" s="1147"/>
      <c r="V15" s="1147"/>
      <c r="W15" s="1147"/>
      <c r="X15" s="1147"/>
      <c r="Y15" s="1147"/>
      <c r="Z15" s="1147"/>
      <c r="AA15" s="1147"/>
    </row>
    <row r="16" spans="1:27" s="3" customFormat="1" ht="15" customHeight="1" x14ac:dyDescent="0.2">
      <c r="E16" s="1118" t="s">
        <v>7</v>
      </c>
      <c r="F16" s="1118"/>
      <c r="G16" s="1118"/>
      <c r="H16" s="1118"/>
      <c r="I16" s="1118"/>
      <c r="J16" s="1118"/>
      <c r="K16" s="1118"/>
      <c r="L16" s="1118"/>
      <c r="M16" s="1118"/>
      <c r="N16" s="1118"/>
      <c r="O16" s="1118"/>
      <c r="P16" s="1118"/>
      <c r="Q16" s="1118"/>
      <c r="R16" s="1118"/>
      <c r="S16" s="1118"/>
      <c r="T16" s="1118"/>
      <c r="U16" s="1118"/>
      <c r="V16" s="1118"/>
      <c r="W16" s="1118"/>
      <c r="X16" s="1118"/>
      <c r="Y16" s="111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120"/>
      <c r="F18" s="1120"/>
      <c r="G18" s="1120"/>
      <c r="H18" s="1120"/>
      <c r="I18" s="1120"/>
      <c r="J18" s="1120"/>
      <c r="K18" s="1120"/>
      <c r="L18" s="1120"/>
      <c r="M18" s="1120"/>
      <c r="N18" s="1120"/>
      <c r="O18" s="1120"/>
      <c r="P18" s="1120"/>
      <c r="Q18" s="1120"/>
      <c r="R18" s="1120"/>
      <c r="S18" s="1120"/>
      <c r="T18" s="1120"/>
      <c r="U18" s="1120"/>
      <c r="V18" s="1120"/>
      <c r="W18" s="1120"/>
      <c r="X18" s="1120"/>
      <c r="Y18" s="1120"/>
    </row>
    <row r="19" spans="1:27" ht="25.5" customHeight="1" x14ac:dyDescent="0.25">
      <c r="A19" s="1120" t="s">
        <v>454</v>
      </c>
      <c r="B19" s="1120"/>
      <c r="C19" s="1120"/>
      <c r="D19" s="1120"/>
      <c r="E19" s="1120"/>
      <c r="F19" s="1120"/>
      <c r="G19" s="1120"/>
      <c r="H19" s="1120"/>
      <c r="I19" s="1120"/>
      <c r="J19" s="1120"/>
      <c r="K19" s="1120"/>
      <c r="L19" s="1120"/>
      <c r="M19" s="1120"/>
      <c r="N19" s="1120"/>
      <c r="O19" s="1120"/>
      <c r="P19" s="1120"/>
      <c r="Q19" s="1120"/>
      <c r="R19" s="1120"/>
      <c r="S19" s="1120"/>
      <c r="T19" s="1120"/>
      <c r="U19" s="1120"/>
      <c r="V19" s="1120"/>
      <c r="W19" s="1120"/>
      <c r="X19" s="1120"/>
      <c r="Y19" s="1120"/>
      <c r="Z19" s="1120"/>
      <c r="AA19" s="1120"/>
    </row>
    <row r="20" spans="1:27" s="65" customFormat="1" ht="21" customHeight="1" x14ac:dyDescent="0.25"/>
    <row r="21" spans="1:27" ht="15.75" customHeight="1" x14ac:dyDescent="0.25">
      <c r="A21" s="1149" t="s">
        <v>6</v>
      </c>
      <c r="B21" s="1152" t="s">
        <v>461</v>
      </c>
      <c r="C21" s="1153"/>
      <c r="D21" s="1152" t="s">
        <v>463</v>
      </c>
      <c r="E21" s="1153"/>
      <c r="F21" s="1144" t="s">
        <v>99</v>
      </c>
      <c r="G21" s="1146"/>
      <c r="H21" s="1146"/>
      <c r="I21" s="1145"/>
      <c r="J21" s="1149" t="s">
        <v>464</v>
      </c>
      <c r="K21" s="1152" t="s">
        <v>465</v>
      </c>
      <c r="L21" s="1153"/>
      <c r="M21" s="1152" t="s">
        <v>466</v>
      </c>
      <c r="N21" s="1153"/>
      <c r="O21" s="1152" t="s">
        <v>453</v>
      </c>
      <c r="P21" s="1153"/>
      <c r="Q21" s="1152" t="s">
        <v>132</v>
      </c>
      <c r="R21" s="1153"/>
      <c r="S21" s="1149" t="s">
        <v>131</v>
      </c>
      <c r="T21" s="1149" t="s">
        <v>467</v>
      </c>
      <c r="U21" s="1149" t="s">
        <v>462</v>
      </c>
      <c r="V21" s="1152" t="s">
        <v>130</v>
      </c>
      <c r="W21" s="1153"/>
      <c r="X21" s="1144" t="s">
        <v>122</v>
      </c>
      <c r="Y21" s="1146"/>
      <c r="Z21" s="1144" t="s">
        <v>121</v>
      </c>
      <c r="AA21" s="1146"/>
    </row>
    <row r="22" spans="1:27" ht="216" customHeight="1" x14ac:dyDescent="0.25">
      <c r="A22" s="1150"/>
      <c r="B22" s="1154"/>
      <c r="C22" s="1155"/>
      <c r="D22" s="1154"/>
      <c r="E22" s="1155"/>
      <c r="F22" s="1144" t="s">
        <v>129</v>
      </c>
      <c r="G22" s="1145"/>
      <c r="H22" s="1144" t="s">
        <v>128</v>
      </c>
      <c r="I22" s="1145"/>
      <c r="J22" s="1151"/>
      <c r="K22" s="1154"/>
      <c r="L22" s="1155"/>
      <c r="M22" s="1154"/>
      <c r="N22" s="1155"/>
      <c r="O22" s="1154"/>
      <c r="P22" s="1155"/>
      <c r="Q22" s="1154"/>
      <c r="R22" s="1155"/>
      <c r="S22" s="1151"/>
      <c r="T22" s="1151"/>
      <c r="U22" s="1151"/>
      <c r="V22" s="1154"/>
      <c r="W22" s="1155"/>
      <c r="X22" s="119" t="s">
        <v>120</v>
      </c>
      <c r="Y22" s="119" t="s">
        <v>451</v>
      </c>
      <c r="Z22" s="119" t="s">
        <v>119</v>
      </c>
      <c r="AA22" s="119" t="s">
        <v>118</v>
      </c>
    </row>
    <row r="23" spans="1:27" ht="60" customHeight="1" x14ac:dyDescent="0.25">
      <c r="A23" s="1151"/>
      <c r="B23" s="210" t="s">
        <v>116</v>
      </c>
      <c r="C23" s="210" t="s">
        <v>117</v>
      </c>
      <c r="D23" s="120" t="s">
        <v>116</v>
      </c>
      <c r="E23" s="120" t="s">
        <v>117</v>
      </c>
      <c r="F23" s="120" t="s">
        <v>116</v>
      </c>
      <c r="G23" s="120" t="s">
        <v>117</v>
      </c>
      <c r="H23" s="120" t="s">
        <v>116</v>
      </c>
      <c r="I23" s="120" t="s">
        <v>117</v>
      </c>
      <c r="J23" s="120" t="s">
        <v>116</v>
      </c>
      <c r="K23" s="120" t="s">
        <v>116</v>
      </c>
      <c r="L23" s="120" t="s">
        <v>117</v>
      </c>
      <c r="M23" s="120" t="s">
        <v>116</v>
      </c>
      <c r="N23" s="120" t="s">
        <v>117</v>
      </c>
      <c r="O23" s="120" t="s">
        <v>116</v>
      </c>
      <c r="P23" s="120" t="s">
        <v>117</v>
      </c>
      <c r="Q23" s="120" t="s">
        <v>116</v>
      </c>
      <c r="R23" s="120" t="s">
        <v>117</v>
      </c>
      <c r="S23" s="120" t="s">
        <v>116</v>
      </c>
      <c r="T23" s="120" t="s">
        <v>116</v>
      </c>
      <c r="U23" s="120" t="s">
        <v>116</v>
      </c>
      <c r="V23" s="120" t="s">
        <v>116</v>
      </c>
      <c r="W23" s="120" t="s">
        <v>117</v>
      </c>
      <c r="X23" s="120" t="s">
        <v>116</v>
      </c>
      <c r="Y23" s="120" t="s">
        <v>116</v>
      </c>
      <c r="Z23" s="119" t="s">
        <v>116</v>
      </c>
      <c r="AA23" s="119" t="s">
        <v>116</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ht="40.5" customHeight="1" x14ac:dyDescent="0.25">
      <c r="A25" s="124">
        <v>1</v>
      </c>
      <c r="B25" s="124" t="s">
        <v>749</v>
      </c>
      <c r="C25" s="124" t="str">
        <f>I25</f>
        <v>н/д</v>
      </c>
      <c r="D25" s="124" t="s">
        <v>744</v>
      </c>
      <c r="E25" s="124" t="s">
        <v>742</v>
      </c>
      <c r="F25" s="124">
        <v>0.38</v>
      </c>
      <c r="G25" s="124" t="s">
        <v>742</v>
      </c>
      <c r="H25" s="124">
        <v>0.38</v>
      </c>
      <c r="I25" s="124" t="s">
        <v>742</v>
      </c>
      <c r="J25" s="124">
        <v>1970</v>
      </c>
      <c r="K25" s="124" t="s">
        <v>741</v>
      </c>
      <c r="L25" s="124" t="s">
        <v>742</v>
      </c>
      <c r="M25" s="124">
        <v>50</v>
      </c>
      <c r="N25" s="124" t="s">
        <v>742</v>
      </c>
      <c r="O25" s="124" t="s">
        <v>743</v>
      </c>
      <c r="P25" s="124" t="s">
        <v>742</v>
      </c>
      <c r="Q25" s="124">
        <v>2.4E-2</v>
      </c>
      <c r="R25" s="124" t="str">
        <f>P25</f>
        <v>н/д</v>
      </c>
      <c r="S25" s="124">
        <v>2019</v>
      </c>
      <c r="T25" s="124" t="s">
        <v>742</v>
      </c>
      <c r="U25" s="124" t="s">
        <v>742</v>
      </c>
      <c r="V25" s="124" t="s">
        <v>747</v>
      </c>
      <c r="W25" s="124" t="str">
        <f>X25</f>
        <v>н/д</v>
      </c>
      <c r="X25" s="124" t="str">
        <f>U25</f>
        <v>н/д</v>
      </c>
      <c r="Y25" s="124" t="str">
        <f t="shared" ref="Y25:AA27" si="0">X25</f>
        <v>н/д</v>
      </c>
      <c r="Z25" s="124" t="str">
        <f t="shared" si="0"/>
        <v>н/д</v>
      </c>
      <c r="AA25" s="124" t="str">
        <f t="shared" si="0"/>
        <v>н/д</v>
      </c>
    </row>
    <row r="26" spans="1:27" ht="42" customHeight="1" x14ac:dyDescent="0.25">
      <c r="A26" s="124">
        <v>2</v>
      </c>
      <c r="B26" s="124" t="s">
        <v>749</v>
      </c>
      <c r="C26" s="124" t="str">
        <f>C25</f>
        <v>н/д</v>
      </c>
      <c r="D26" s="124" t="s">
        <v>745</v>
      </c>
      <c r="E26" s="124" t="str">
        <f>E25</f>
        <v>н/д</v>
      </c>
      <c r="F26" s="124">
        <v>0.38</v>
      </c>
      <c r="G26" s="124" t="str">
        <f>G25</f>
        <v>н/д</v>
      </c>
      <c r="H26" s="124">
        <f>H25</f>
        <v>0.38</v>
      </c>
      <c r="I26" s="124" t="str">
        <f>I25</f>
        <v>н/д</v>
      </c>
      <c r="J26" s="124">
        <v>1970</v>
      </c>
      <c r="K26" s="124" t="s">
        <v>741</v>
      </c>
      <c r="L26" s="124" t="str">
        <f>L25</f>
        <v>н/д</v>
      </c>
      <c r="M26" s="124">
        <v>50</v>
      </c>
      <c r="N26" s="124" t="str">
        <f>N25</f>
        <v>н/д</v>
      </c>
      <c r="O26" s="124" t="s">
        <v>746</v>
      </c>
      <c r="P26" s="124" t="str">
        <f>P25</f>
        <v>н/д</v>
      </c>
      <c r="Q26" s="124">
        <v>1.351</v>
      </c>
      <c r="R26" s="124" t="str">
        <f>R25</f>
        <v>н/д</v>
      </c>
      <c r="S26" s="124">
        <v>2019</v>
      </c>
      <c r="T26" s="124" t="s">
        <v>742</v>
      </c>
      <c r="U26" s="124" t="s">
        <v>742</v>
      </c>
      <c r="V26" s="448" t="s">
        <v>748</v>
      </c>
      <c r="W26" s="124" t="str">
        <f>W25</f>
        <v>н/д</v>
      </c>
      <c r="X26" s="124" t="str">
        <f>U26</f>
        <v>н/д</v>
      </c>
      <c r="Y26" s="124" t="str">
        <f t="shared" si="0"/>
        <v>н/д</v>
      </c>
      <c r="Z26" s="124" t="str">
        <f t="shared" si="0"/>
        <v>н/д</v>
      </c>
      <c r="AA26" s="124" t="str">
        <f t="shared" si="0"/>
        <v>н/д</v>
      </c>
    </row>
    <row r="27" spans="1:27" s="65" customFormat="1" ht="50.25" customHeight="1" x14ac:dyDescent="0.25">
      <c r="A27" s="125">
        <v>3</v>
      </c>
      <c r="B27" s="124" t="s">
        <v>749</v>
      </c>
      <c r="C27" s="124" t="str">
        <f>C26</f>
        <v>н/д</v>
      </c>
      <c r="D27" s="124" t="s">
        <v>745</v>
      </c>
      <c r="E27" s="124" t="str">
        <f>E26</f>
        <v>н/д</v>
      </c>
      <c r="F27" s="119">
        <v>0.22</v>
      </c>
      <c r="G27" s="124" t="str">
        <f>G26</f>
        <v>н/д</v>
      </c>
      <c r="H27" s="125">
        <v>0.22</v>
      </c>
      <c r="I27" s="124" t="str">
        <f>I26</f>
        <v>н/д</v>
      </c>
      <c r="J27" s="124">
        <v>1970</v>
      </c>
      <c r="K27" s="124" t="s">
        <v>741</v>
      </c>
      <c r="L27" s="124" t="str">
        <f>L26</f>
        <v>н/д</v>
      </c>
      <c r="M27" s="449" t="s">
        <v>438</v>
      </c>
      <c r="N27" s="124" t="str">
        <f>N26</f>
        <v>н/д</v>
      </c>
      <c r="O27" s="124" t="s">
        <v>746</v>
      </c>
      <c r="P27" s="124" t="str">
        <f>P26</f>
        <v>н/д</v>
      </c>
      <c r="Q27" s="450">
        <v>1.1599999999999999</v>
      </c>
      <c r="R27" s="124" t="str">
        <f>R26</f>
        <v>н/д</v>
      </c>
      <c r="S27" s="126" t="s">
        <v>659</v>
      </c>
      <c r="T27" s="124" t="s">
        <v>742</v>
      </c>
      <c r="U27" s="124" t="s">
        <v>742</v>
      </c>
      <c r="V27" s="448" t="s">
        <v>748</v>
      </c>
      <c r="W27" s="124" t="str">
        <f>W26</f>
        <v>н/д</v>
      </c>
      <c r="X27" s="124" t="str">
        <f>U27</f>
        <v>н/д</v>
      </c>
      <c r="Y27" s="124" t="str">
        <f t="shared" si="0"/>
        <v>н/д</v>
      </c>
      <c r="Z27" s="124" t="str">
        <f t="shared" si="0"/>
        <v>н/д</v>
      </c>
      <c r="AA27" s="124" t="str">
        <f t="shared" si="0"/>
        <v>н/д</v>
      </c>
    </row>
    <row r="28" spans="1:27" ht="3" customHeight="1" x14ac:dyDescent="0.25">
      <c r="G28" s="124" t="str">
        <f>G27</f>
        <v>н/д</v>
      </c>
      <c r="X28" s="121"/>
      <c r="Y28" s="122"/>
      <c r="Z28" s="58"/>
      <c r="AA28" s="58"/>
    </row>
    <row r="29" spans="1:27" s="63" customFormat="1" ht="12.75" x14ac:dyDescent="0.2">
      <c r="A29" s="64"/>
      <c r="B29" s="64"/>
      <c r="C29" s="64"/>
      <c r="E29" s="64"/>
      <c r="X29" s="123"/>
      <c r="Y29" s="123"/>
      <c r="Z29" s="123"/>
      <c r="AA29" s="123"/>
    </row>
    <row r="30" spans="1:27" s="63" customFormat="1" ht="12.75" x14ac:dyDescent="0.2">
      <c r="A30" s="64"/>
      <c r="B30" s="64"/>
      <c r="C30" s="64"/>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22</vt:i4>
      </vt:variant>
      <vt:variant>
        <vt:lpstr>Именованные диапазоны</vt:lpstr>
      </vt:variant>
      <vt:variant>
        <vt:i4>13</vt:i4>
      </vt:variant>
    </vt:vector>
  </HeadingPairs>
  <TitlesOfParts>
    <vt:vector size="35" baseType="lpstr">
      <vt:lpstr>Лист1</vt:lpstr>
      <vt:lpstr>Лист3</vt:lpstr>
      <vt:lpstr>2021-2025 амортиз</vt:lpstr>
      <vt:lpstr>ТП</vt:lpstr>
      <vt:lpstr>СЕТИ</vt:lpstr>
      <vt:lpstr>1. Общая информация</vt:lpstr>
      <vt:lpstr>2. паспорт  ТП</vt:lpstr>
      <vt:lpstr>3.1. паспорт Техсостояние ПС</vt:lpstr>
      <vt:lpstr>3.2 паспорт Техсостояние ЛЭП</vt:lpstr>
      <vt:lpstr>2. Цели,задачи,этапы,сроки,рез</vt:lpstr>
      <vt:lpstr>3. Показатели ип</vt:lpstr>
      <vt:lpstr>4. Показатели энергет эффект</vt:lpstr>
      <vt:lpstr>5.1 График реал ИП</vt:lpstr>
      <vt:lpstr>5.2 Финан и освоение капит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паспорт  ТП'!Заголовки_для_печати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паспорт  ТП'!Область_печати</vt:lpstr>
      <vt:lpstr>'2. Цели,задачи,этапы,сроки,рез'!Область_печати</vt:lpstr>
      <vt:lpstr>'3. Показатели ип'!Область_печати</vt:lpstr>
      <vt:lpstr>'3.1. паспорт Техсостояние ПС'!Область_печати</vt:lpstr>
      <vt:lpstr>'3.2 паспорт Техсостояние ЛЭП'!Область_печати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2020-05-21T11:17:30Z</cp:lastPrinted>
  <dcterms:created xsi:type="dcterms:W3CDTF">2015-08-16T15:31:05Z</dcterms:created>
  <dcterms:modified xsi:type="dcterms:W3CDTF">2021-03-26T09:12:12Z</dcterms:modified>
</cp:coreProperties>
</file>