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1.xml" ContentType="application/vnd.openxmlformats-officedocument.drawing+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1.xml" ContentType="application/vnd.openxmlformats-officedocument.drawingml.chart+xml"/>
  <Override PartName="/xl/drawings/drawing11.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Мои документы\Дергач-1\ИНВЕСТИЦИОННАЯ 2021-2025 гг\ОТЧЕТ ОБ ИСПОЛНЕНИИ ИП ЗА 2022 ГОД\ОТЧЕТ ЗА 3 КВАРТАЛ 2022 ГОДА\"/>
    </mc:Choice>
  </mc:AlternateContent>
  <bookViews>
    <workbookView xWindow="0" yWindow="0" windowWidth="28800" windowHeight="11235" tabRatio="859" firstSheet="10" activeTab="17"/>
  </bookViews>
  <sheets>
    <sheet name="Лист1" sheetId="23" state="hidden" r:id="rId1"/>
    <sheet name="Лист3" sheetId="25" state="hidden" r:id="rId2"/>
    <sheet name="2021-2025 амортиз" sheetId="33" state="hidden" r:id="rId3"/>
    <sheet name="ТП" sheetId="34" state="hidden" r:id="rId4"/>
    <sheet name="СЕТИ" sheetId="35" state="hidden" r:id="rId5"/>
    <sheet name="2021-2025 амортиз (2)" sheetId="36" state="hidden" r:id="rId6"/>
    <sheet name="1. Общая информация" sheetId="7" r:id="rId7"/>
    <sheet name="2. паспорт  ТП" sheetId="12" state="hidden" r:id="rId8"/>
    <sheet name="3.1. паспорт Техсостояние ПС" sheetId="13" state="hidden" r:id="rId9"/>
    <sheet name="3.2 паспорт Техсостояние ЛЭП" sheetId="14" state="hidden" r:id="rId10"/>
    <sheet name="2. Цели,задачи,этапы,сроки,рез" sheetId="6" r:id="rId11"/>
    <sheet name="3. Показатели  ИП" sheetId="37" r:id="rId12"/>
    <sheet name="3. Показатели ип" sheetId="17" state="hidden" r:id="rId13"/>
    <sheet name="4. Показатели энергет эффект" sheetId="28" r:id="rId14"/>
    <sheet name="5.1 График реал ИП" sheetId="29" r:id="rId15"/>
    <sheet name="5.2 Финан и освоение капит влож" sheetId="31" r:id="rId16"/>
    <sheet name="6.1.Отчетная информ о ходе реал" sheetId="32" r:id="rId17"/>
    <sheet name="6.2. Результаты закупок" sheetId="27" r:id="rId18"/>
    <sheet name="4. паспортбюджет" sheetId="10" state="hidden" r:id="rId19"/>
    <sheet name="5. анализ эконом эфф" sheetId="19" state="hidden" r:id="rId20"/>
    <sheet name="6.1. Паспорт сетевой график" sheetId="16" state="hidden" r:id="rId21"/>
    <sheet name="6.2. Паспорт фин осв ввод" sheetId="15" state="hidden" r:id="rId22"/>
    <sheet name="7. Паспорт отчет о закупке" sheetId="5" state="hidden" r:id="rId23"/>
    <sheet name="8. Общие сведения" sheetId="22" state="hidden" r:id="rId24"/>
  </sheets>
  <externalReferences>
    <externalReference r:id="rId25"/>
    <externalReference r:id="rId26"/>
    <externalReference r:id="rId27"/>
    <externalReference r:id="rId28"/>
  </externalReferences>
  <definedNames>
    <definedName name="_xlnm.Print_Titles" localSheetId="6">'1. Общая информация'!$18:$18</definedName>
    <definedName name="_xlnm.Print_Titles" localSheetId="7">'2. паспорт  ТП'!$21:$21</definedName>
    <definedName name="_xlnm.Print_Titles" localSheetId="10">'2. Цели,задачи,этапы,сроки,рез'!$17:$17</definedName>
    <definedName name="_xlnm.Print_Titles" localSheetId="18">'4. паспортбюджет'!$21:$21</definedName>
    <definedName name="_xlnm.Print_Area" localSheetId="6">'1. Общая информация'!$A$1:$C$65</definedName>
    <definedName name="_xlnm.Print_Area" localSheetId="7">'2. паспорт  ТП'!$A$1:$S$24</definedName>
    <definedName name="_xlnm.Print_Area" localSheetId="10">'2. Цели,задачи,этапы,сроки,рез'!$A$1:$C$42</definedName>
    <definedName name="_xlnm.Print_Area" localSheetId="12">'3. Показатели ип'!$A$1:$O$32</definedName>
    <definedName name="_xlnm.Print_Area" localSheetId="8">'3.1. паспорт Техсостояние ПС'!$A$2:$T$42</definedName>
    <definedName name="_xlnm.Print_Area" localSheetId="9">'3.2 паспорт Техсостояние ЛЭП'!$A$1:$AA$27</definedName>
    <definedName name="_xlnm.Print_Area" localSheetId="18">'4. паспортбюджет'!$A$1:$O$22</definedName>
    <definedName name="_xlnm.Print_Area" localSheetId="14">'5.1 График реал ИП'!$A$1:$J$67</definedName>
    <definedName name="_xlnm.Print_Area" localSheetId="15">'5.2 Финан и освоение капит влож'!$A$1:$AU$100</definedName>
    <definedName name="_xlnm.Print_Area" localSheetId="20">'6.1. Паспорт сетевой график'!$A$1:$L$54</definedName>
    <definedName name="_xlnm.Print_Area" localSheetId="21">'6.2. Паспорт фин осв ввод'!$A$1:$U$64</definedName>
  </definedNames>
  <calcPr calcId="162913"/>
</workbook>
</file>

<file path=xl/calcChain.xml><?xml version="1.0" encoding="utf-8"?>
<calcChain xmlns="http://schemas.openxmlformats.org/spreadsheetml/2006/main">
  <c r="T29" i="27" l="1"/>
  <c r="U29" i="27"/>
  <c r="P29" i="27"/>
  <c r="E29" i="27"/>
  <c r="C23" i="32"/>
  <c r="C24" i="32"/>
  <c r="C25" i="32"/>
  <c r="C28" i="32"/>
  <c r="C30" i="32"/>
  <c r="C20" i="32"/>
  <c r="C33" i="32"/>
  <c r="C51" i="7" l="1"/>
  <c r="D27" i="31" l="1"/>
  <c r="Q28" i="27" l="1"/>
  <c r="U28" i="27" s="1"/>
  <c r="U29" i="31"/>
  <c r="U30" i="31"/>
  <c r="U28" i="31"/>
  <c r="U58" i="31"/>
  <c r="Q27" i="31"/>
  <c r="Q70" i="31"/>
  <c r="AK74" i="31"/>
  <c r="N26" i="37" l="1"/>
  <c r="C39" i="7"/>
  <c r="F26" i="37"/>
  <c r="D29" i="27" l="1"/>
  <c r="G29" i="27" s="1"/>
  <c r="G27" i="27" s="1"/>
  <c r="D28" i="27"/>
  <c r="E27" i="27"/>
  <c r="D25" i="27"/>
  <c r="D24" i="27"/>
  <c r="D23" i="27"/>
  <c r="D22" i="27"/>
  <c r="D21" i="27"/>
  <c r="D20" i="27"/>
  <c r="D19" i="27"/>
  <c r="D18" i="27"/>
  <c r="D17" i="27"/>
  <c r="D14" i="27"/>
  <c r="D13" i="27"/>
  <c r="D12" i="27"/>
  <c r="D11" i="27"/>
  <c r="D10" i="27"/>
  <c r="D27" i="27" l="1"/>
  <c r="G28" i="27"/>
  <c r="P28" i="27"/>
  <c r="T28" i="27" s="1"/>
  <c r="E65" i="28"/>
  <c r="E64" i="28"/>
  <c r="E63" i="28"/>
  <c r="E62" i="28"/>
  <c r="E61" i="28"/>
  <c r="E60" i="28"/>
  <c r="E59" i="28"/>
  <c r="E58" i="28"/>
  <c r="E56" i="28" s="1"/>
  <c r="E54" i="28" s="1"/>
  <c r="E44" i="28" s="1"/>
  <c r="E23" i="28" s="1"/>
  <c r="E57" i="28"/>
  <c r="D52" i="28"/>
  <c r="D51" i="28"/>
  <c r="D50" i="28"/>
  <c r="D49" i="28"/>
  <c r="D48" i="28"/>
  <c r="D47" i="28" s="1"/>
  <c r="E45" i="28"/>
  <c r="D44" i="28" l="1"/>
  <c r="D23" i="28" s="1"/>
  <c r="D45" i="28"/>
  <c r="AL83" i="31" l="1"/>
  <c r="AL84" i="31"/>
  <c r="AL85" i="31"/>
  <c r="AL86" i="31"/>
  <c r="AL87" i="31"/>
  <c r="AL88" i="31"/>
  <c r="AL89" i="31"/>
  <c r="AL90" i="31"/>
  <c r="AL91" i="31"/>
  <c r="AL92" i="31"/>
  <c r="AL82" i="31"/>
  <c r="AL71" i="31"/>
  <c r="AL72" i="31"/>
  <c r="AL73" i="31"/>
  <c r="AL74" i="31"/>
  <c r="AL75" i="31"/>
  <c r="AL76" i="31"/>
  <c r="AL77" i="31"/>
  <c r="AL78" i="31"/>
  <c r="AL79" i="31"/>
  <c r="AL80" i="31"/>
  <c r="S75" i="31"/>
  <c r="AL57" i="31"/>
  <c r="AL58" i="31"/>
  <c r="AL59" i="31"/>
  <c r="AL60" i="31"/>
  <c r="AL61" i="31"/>
  <c r="AL62" i="31"/>
  <c r="AL63" i="31"/>
  <c r="AL64" i="31"/>
  <c r="AL65" i="31"/>
  <c r="AL66" i="31"/>
  <c r="AL67" i="31"/>
  <c r="AL68" i="31"/>
  <c r="AL56" i="31"/>
  <c r="AL55" i="31"/>
  <c r="AL54" i="31"/>
  <c r="AL53" i="31"/>
  <c r="D58" i="31"/>
  <c r="D36" i="31"/>
  <c r="AL29" i="31"/>
  <c r="AL30" i="31"/>
  <c r="W28" i="31"/>
  <c r="AL28" i="31" s="1"/>
  <c r="W29" i="31"/>
  <c r="W30" i="31"/>
  <c r="S27" i="31"/>
  <c r="AL27" i="31" s="1"/>
  <c r="C50" i="29"/>
  <c r="C49" i="29"/>
  <c r="D50" i="29"/>
  <c r="D49" i="29"/>
  <c r="D19" i="37" l="1"/>
  <c r="A5" i="37"/>
  <c r="N23" i="17"/>
  <c r="H8" i="36" l="1"/>
  <c r="I8" i="36"/>
  <c r="J8" i="36"/>
  <c r="K8" i="36"/>
  <c r="L8" i="36"/>
  <c r="G8" i="36"/>
  <c r="S71" i="31" l="1"/>
  <c r="S72" i="31"/>
  <c r="S73" i="31"/>
  <c r="S76" i="31"/>
  <c r="S77" i="31"/>
  <c r="S78" i="31"/>
  <c r="S79" i="31"/>
  <c r="S80" i="31"/>
  <c r="AL25" i="31"/>
  <c r="AL23" i="31"/>
  <c r="AL22" i="31"/>
  <c r="AK30" i="31"/>
  <c r="S23" i="31"/>
  <c r="S25" i="31"/>
  <c r="S22" i="31"/>
  <c r="G49" i="36"/>
  <c r="I48" i="36"/>
  <c r="K47" i="36"/>
  <c r="G47" i="36"/>
  <c r="I46" i="36"/>
  <c r="G45" i="36"/>
  <c r="G51" i="36" s="1"/>
  <c r="L30" i="36"/>
  <c r="I30" i="36"/>
  <c r="I49" i="36" s="1"/>
  <c r="G30" i="36"/>
  <c r="L29" i="36"/>
  <c r="H29" i="36"/>
  <c r="J29" i="36" s="1"/>
  <c r="L28" i="36"/>
  <c r="K28" i="36"/>
  <c r="K30" i="36" s="1"/>
  <c r="H28" i="36"/>
  <c r="J28" i="36" s="1"/>
  <c r="I25" i="36"/>
  <c r="G25" i="36"/>
  <c r="G48" i="36" s="1"/>
  <c r="L24" i="36"/>
  <c r="H24" i="36"/>
  <c r="J24" i="36" s="1"/>
  <c r="L23" i="36"/>
  <c r="L25" i="36" s="1"/>
  <c r="L48" i="36" s="1"/>
  <c r="K23" i="36"/>
  <c r="K25" i="36" s="1"/>
  <c r="K48" i="36" s="1"/>
  <c r="H23" i="36"/>
  <c r="J23" i="36" s="1"/>
  <c r="K20" i="36"/>
  <c r="I20" i="36"/>
  <c r="I47" i="36" s="1"/>
  <c r="G20" i="36"/>
  <c r="L19" i="36"/>
  <c r="H19" i="36"/>
  <c r="J19" i="36" s="1"/>
  <c r="L18" i="36"/>
  <c r="H18" i="36"/>
  <c r="J18" i="36" s="1"/>
  <c r="L17" i="36"/>
  <c r="L20" i="36" s="1"/>
  <c r="L47" i="36" s="1"/>
  <c r="H17" i="36"/>
  <c r="J17" i="36" s="1"/>
  <c r="J20" i="36" s="1"/>
  <c r="J47" i="36" s="1"/>
  <c r="I14" i="36"/>
  <c r="G14" i="36"/>
  <c r="G46" i="36" s="1"/>
  <c r="L13" i="36"/>
  <c r="H13" i="36"/>
  <c r="J13" i="36" s="1"/>
  <c r="L12" i="36"/>
  <c r="H12" i="36"/>
  <c r="J12" i="36" s="1"/>
  <c r="L11" i="36"/>
  <c r="L14" i="36" s="1"/>
  <c r="L46" i="36" s="1"/>
  <c r="K11" i="36"/>
  <c r="K14" i="36" s="1"/>
  <c r="K46" i="36" s="1"/>
  <c r="H11" i="36"/>
  <c r="J11" i="36" s="1"/>
  <c r="J14" i="36" s="1"/>
  <c r="J46" i="36" s="1"/>
  <c r="I33" i="36"/>
  <c r="L7" i="36"/>
  <c r="K7" i="36"/>
  <c r="I7" i="36"/>
  <c r="G7" i="36"/>
  <c r="H7" i="36" s="1"/>
  <c r="J7" i="36" s="1"/>
  <c r="L6" i="36"/>
  <c r="H6" i="36"/>
  <c r="J6" i="36" s="1"/>
  <c r="L5" i="36"/>
  <c r="H5" i="36"/>
  <c r="J5" i="36" s="1"/>
  <c r="L4" i="36"/>
  <c r="K4" i="36"/>
  <c r="H4" i="36"/>
  <c r="J4" i="36" s="1"/>
  <c r="L3" i="36"/>
  <c r="L45" i="36" s="1"/>
  <c r="K3" i="36"/>
  <c r="K45" i="36" s="1"/>
  <c r="H3" i="36"/>
  <c r="AL26" i="31" l="1"/>
  <c r="H45" i="36"/>
  <c r="I9" i="36"/>
  <c r="L33" i="36"/>
  <c r="J30" i="36"/>
  <c r="L51" i="36"/>
  <c r="J25" i="36"/>
  <c r="J48" i="36" s="1"/>
  <c r="K49" i="36"/>
  <c r="K51" i="36" s="1"/>
  <c r="K33" i="36"/>
  <c r="H14" i="36"/>
  <c r="L49" i="36"/>
  <c r="H25" i="36"/>
  <c r="G33" i="36"/>
  <c r="I45" i="36"/>
  <c r="I51" i="36" s="1"/>
  <c r="H20" i="36"/>
  <c r="H30" i="36"/>
  <c r="J3" i="36"/>
  <c r="J45" i="36" s="1"/>
  <c r="H33" i="36" l="1"/>
  <c r="I31" i="36"/>
  <c r="H49" i="36"/>
  <c r="H48" i="36"/>
  <c r="I26" i="36"/>
  <c r="H47" i="36"/>
  <c r="I21" i="36"/>
  <c r="H46" i="36"/>
  <c r="H51" i="36" s="1"/>
  <c r="I15" i="36"/>
  <c r="J49" i="36"/>
  <c r="J51" i="36" s="1"/>
  <c r="J33" i="36"/>
  <c r="I23" i="17" l="1"/>
  <c r="AK82" i="31"/>
  <c r="Q37" i="31"/>
  <c r="Q41" i="31"/>
  <c r="Q40" i="31"/>
  <c r="Q53" i="31"/>
  <c r="AK53" i="31" s="1"/>
  <c r="Q57" i="31"/>
  <c r="Q56" i="31"/>
  <c r="Q92" i="31"/>
  <c r="AK92" i="31" s="1"/>
  <c r="Q90" i="31"/>
  <c r="AK90" i="31" s="1"/>
  <c r="C71" i="31" l="1"/>
  <c r="AA20" i="35"/>
  <c r="Z20" i="35"/>
  <c r="Y20" i="35"/>
  <c r="X20" i="35"/>
  <c r="U20" i="35" s="1"/>
  <c r="W20" i="35"/>
  <c r="V20" i="35"/>
  <c r="T20" i="35"/>
  <c r="S20" i="35"/>
  <c r="R20" i="35"/>
  <c r="P20" i="35"/>
  <c r="O20" i="35"/>
  <c r="AA19" i="35"/>
  <c r="Z19" i="35"/>
  <c r="Y19" i="35"/>
  <c r="X19" i="35"/>
  <c r="U19" i="35" s="1"/>
  <c r="W19" i="35"/>
  <c r="V19" i="35"/>
  <c r="T19" i="35"/>
  <c r="S19" i="35"/>
  <c r="R19" i="35"/>
  <c r="P19" i="35"/>
  <c r="O19" i="35"/>
  <c r="AA18" i="35"/>
  <c r="Z18" i="35"/>
  <c r="Y18" i="35"/>
  <c r="X18" i="35"/>
  <c r="U18" i="35" s="1"/>
  <c r="W18" i="35"/>
  <c r="V18" i="35"/>
  <c r="T18" i="35"/>
  <c r="S18" i="35"/>
  <c r="R18" i="35"/>
  <c r="P18" i="35"/>
  <c r="O18" i="35"/>
  <c r="AA17" i="35"/>
  <c r="Z17" i="35"/>
  <c r="Y17" i="35"/>
  <c r="X17" i="35"/>
  <c r="W17" i="35"/>
  <c r="T17" i="35"/>
  <c r="S17" i="35"/>
  <c r="R17" i="35"/>
  <c r="P17" i="35"/>
  <c r="AA16" i="35"/>
  <c r="Z16" i="35"/>
  <c r="Y16" i="35"/>
  <c r="X16" i="35"/>
  <c r="W16" i="35"/>
  <c r="T16" i="35"/>
  <c r="S16" i="35"/>
  <c r="R16" i="35"/>
  <c r="Q16" i="35"/>
  <c r="P16" i="35"/>
  <c r="AA14" i="35"/>
  <c r="Z14" i="35"/>
  <c r="Y14" i="35"/>
  <c r="X14" i="35"/>
  <c r="W14" i="35"/>
  <c r="T14" i="35"/>
  <c r="S14" i="35"/>
  <c r="R14" i="35"/>
  <c r="P14" i="35"/>
  <c r="X12" i="35"/>
  <c r="U12" i="35" s="1"/>
  <c r="Q12" i="35"/>
  <c r="Q20" i="35" s="1"/>
  <c r="N12" i="35"/>
  <c r="L12" i="35"/>
  <c r="L20" i="35" s="1"/>
  <c r="K12" i="35"/>
  <c r="K20" i="35" s="1"/>
  <c r="J12" i="35"/>
  <c r="J20" i="35" s="1"/>
  <c r="I12" i="35"/>
  <c r="I20" i="35" s="1"/>
  <c r="H12" i="35"/>
  <c r="H20" i="35" s="1"/>
  <c r="G12" i="35"/>
  <c r="G20" i="35" s="1"/>
  <c r="F12" i="35"/>
  <c r="E12" i="35"/>
  <c r="D12" i="35"/>
  <c r="C12" i="35"/>
  <c r="X11" i="35"/>
  <c r="U11" i="35"/>
  <c r="Q11" i="35"/>
  <c r="Q19" i="35" s="1"/>
  <c r="N11" i="35"/>
  <c r="L11" i="35"/>
  <c r="L19" i="35" s="1"/>
  <c r="K11" i="35"/>
  <c r="K19" i="35" s="1"/>
  <c r="J11" i="35"/>
  <c r="J19" i="35" s="1"/>
  <c r="I11" i="35"/>
  <c r="I19" i="35" s="1"/>
  <c r="H11" i="35"/>
  <c r="H19" i="35" s="1"/>
  <c r="G11" i="35"/>
  <c r="G19" i="35" s="1"/>
  <c r="F11" i="35"/>
  <c r="E11" i="35"/>
  <c r="D11" i="35"/>
  <c r="C11" i="35"/>
  <c r="X10" i="35"/>
  <c r="U10" i="35"/>
  <c r="Q10" i="35"/>
  <c r="Q18" i="35" s="1"/>
  <c r="N10" i="35"/>
  <c r="L10" i="35"/>
  <c r="K10" i="35"/>
  <c r="J10" i="35"/>
  <c r="I10" i="35"/>
  <c r="H10" i="35"/>
  <c r="G10" i="35"/>
  <c r="F10" i="35"/>
  <c r="E10" i="35"/>
  <c r="D10" i="35"/>
  <c r="C10" i="35"/>
  <c r="B10" i="35"/>
  <c r="U9" i="35"/>
  <c r="N9" i="35"/>
  <c r="L9" i="35"/>
  <c r="K9" i="35"/>
  <c r="J9" i="35"/>
  <c r="I9" i="35"/>
  <c r="H9" i="35"/>
  <c r="G9" i="35"/>
  <c r="F9" i="35"/>
  <c r="E9" i="35"/>
  <c r="D9" i="35"/>
  <c r="C9" i="35"/>
  <c r="B9" i="35"/>
  <c r="U8" i="35"/>
  <c r="N8" i="35"/>
  <c r="L8" i="35"/>
  <c r="K8" i="35"/>
  <c r="J8" i="35"/>
  <c r="I8" i="35"/>
  <c r="H8" i="35"/>
  <c r="G8" i="35"/>
  <c r="F8" i="35"/>
  <c r="E8" i="35"/>
  <c r="D8" i="35"/>
  <c r="C8" i="35"/>
  <c r="B8" i="35"/>
  <c r="X7" i="35"/>
  <c r="V7" i="35"/>
  <c r="V17" i="35" s="1"/>
  <c r="U7" i="35"/>
  <c r="Q7" i="35"/>
  <c r="Q17" i="35" s="1"/>
  <c r="O7" i="35"/>
  <c r="O17" i="35" s="1"/>
  <c r="L7" i="35"/>
  <c r="K7" i="35"/>
  <c r="J7" i="35"/>
  <c r="I7" i="35"/>
  <c r="H7" i="35"/>
  <c r="G7" i="35"/>
  <c r="F7" i="35"/>
  <c r="E7" i="35"/>
  <c r="D7" i="35"/>
  <c r="C7" i="35"/>
  <c r="U6" i="35"/>
  <c r="N6" i="35"/>
  <c r="L6" i="35"/>
  <c r="L17" i="35" s="1"/>
  <c r="K6" i="35"/>
  <c r="K17" i="35" s="1"/>
  <c r="J6" i="35"/>
  <c r="J17" i="35" s="1"/>
  <c r="I6" i="35"/>
  <c r="I17" i="35" s="1"/>
  <c r="H6" i="35"/>
  <c r="H17" i="35" s="1"/>
  <c r="G6" i="35"/>
  <c r="G17" i="35" s="1"/>
  <c r="F6" i="35"/>
  <c r="E6" i="35"/>
  <c r="D6" i="35"/>
  <c r="C6" i="35"/>
  <c r="U5" i="35"/>
  <c r="N5" i="35"/>
  <c r="L5" i="35"/>
  <c r="K5" i="35"/>
  <c r="J5" i="35"/>
  <c r="I5" i="35"/>
  <c r="H5" i="35"/>
  <c r="G5" i="35"/>
  <c r="F5" i="35"/>
  <c r="E5" i="35"/>
  <c r="D5" i="35"/>
  <c r="C5" i="35"/>
  <c r="V4" i="35"/>
  <c r="V16" i="35" s="1"/>
  <c r="U16" i="35" s="1"/>
  <c r="O4" i="35"/>
  <c r="O16" i="35" s="1"/>
  <c r="N16" i="35" s="1"/>
  <c r="L4" i="35"/>
  <c r="L16" i="35" s="1"/>
  <c r="K4" i="35"/>
  <c r="K16" i="35" s="1"/>
  <c r="J4" i="35"/>
  <c r="J16" i="35" s="1"/>
  <c r="I4" i="35"/>
  <c r="I16" i="35" s="1"/>
  <c r="H4" i="35"/>
  <c r="H16" i="35" s="1"/>
  <c r="G4" i="35"/>
  <c r="G16" i="35" s="1"/>
  <c r="F4" i="35"/>
  <c r="E4" i="35"/>
  <c r="D4" i="35"/>
  <c r="C4" i="35"/>
  <c r="U17" i="34"/>
  <c r="T17" i="34"/>
  <c r="S17" i="34"/>
  <c r="R17" i="34"/>
  <c r="Q17" i="34"/>
  <c r="P17" i="34"/>
  <c r="O17" i="34"/>
  <c r="N17" i="34"/>
  <c r="U16" i="34"/>
  <c r="U11" i="34" s="1"/>
  <c r="T16" i="34"/>
  <c r="S16" i="34"/>
  <c r="R16" i="34"/>
  <c r="R11" i="34" s="1"/>
  <c r="Q16" i="34"/>
  <c r="Q11" i="34" s="1"/>
  <c r="P16" i="34"/>
  <c r="O16" i="34"/>
  <c r="N16" i="34"/>
  <c r="N11" i="34" s="1"/>
  <c r="U14" i="34"/>
  <c r="T14" i="34"/>
  <c r="S14" i="34"/>
  <c r="Q14" i="34"/>
  <c r="P14" i="34"/>
  <c r="O14" i="34"/>
  <c r="U13" i="34"/>
  <c r="T13" i="34"/>
  <c r="S13" i="34"/>
  <c r="R13" i="34"/>
  <c r="Q13" i="34"/>
  <c r="P13" i="34"/>
  <c r="O13" i="34"/>
  <c r="N13" i="34"/>
  <c r="T11" i="34"/>
  <c r="S11" i="34"/>
  <c r="P11" i="34"/>
  <c r="O11" i="34"/>
  <c r="L8" i="34"/>
  <c r="L17" i="34" s="1"/>
  <c r="K8" i="34"/>
  <c r="K17" i="34" s="1"/>
  <c r="J8" i="34"/>
  <c r="J17" i="34" s="1"/>
  <c r="I8" i="34"/>
  <c r="I17" i="34" s="1"/>
  <c r="H8" i="34"/>
  <c r="H17" i="34" s="1"/>
  <c r="G8" i="34"/>
  <c r="G17" i="34" s="1"/>
  <c r="F8" i="34"/>
  <c r="E8" i="34"/>
  <c r="D8" i="34"/>
  <c r="C8" i="34"/>
  <c r="L7" i="34"/>
  <c r="L16" i="34" s="1"/>
  <c r="K7" i="34"/>
  <c r="K16" i="34" s="1"/>
  <c r="J7" i="34"/>
  <c r="J16" i="34" s="1"/>
  <c r="I7" i="34"/>
  <c r="I16" i="34" s="1"/>
  <c r="H7" i="34"/>
  <c r="H16" i="34" s="1"/>
  <c r="G7" i="34"/>
  <c r="G16" i="34" s="1"/>
  <c r="F7" i="34"/>
  <c r="E7" i="34"/>
  <c r="D7" i="34"/>
  <c r="C7" i="34"/>
  <c r="R6" i="34"/>
  <c r="R14" i="34" s="1"/>
  <c r="N6" i="34"/>
  <c r="N14" i="34" s="1"/>
  <c r="L6" i="34"/>
  <c r="L14" i="34" s="1"/>
  <c r="K6" i="34"/>
  <c r="K14" i="34" s="1"/>
  <c r="J6" i="34"/>
  <c r="J14" i="34" s="1"/>
  <c r="I6" i="34"/>
  <c r="I14" i="34" s="1"/>
  <c r="H6" i="34"/>
  <c r="H14" i="34" s="1"/>
  <c r="G6" i="34"/>
  <c r="G14" i="34" s="1"/>
  <c r="F6" i="34"/>
  <c r="E6" i="34"/>
  <c r="D6" i="34"/>
  <c r="C6" i="34"/>
  <c r="B6" i="34"/>
  <c r="L5" i="34"/>
  <c r="K5" i="34"/>
  <c r="J5" i="34"/>
  <c r="I5" i="34"/>
  <c r="H5" i="34"/>
  <c r="G5" i="34"/>
  <c r="F5" i="34"/>
  <c r="E5" i="34"/>
  <c r="D5" i="34"/>
  <c r="C5" i="34"/>
  <c r="L4" i="34"/>
  <c r="K4" i="34"/>
  <c r="J4" i="34"/>
  <c r="I4" i="34"/>
  <c r="H4" i="34"/>
  <c r="G4" i="34"/>
  <c r="F4" i="34"/>
  <c r="E4" i="34"/>
  <c r="D4" i="34"/>
  <c r="C4" i="34"/>
  <c r="Q25" i="31"/>
  <c r="G48" i="33"/>
  <c r="I47" i="33"/>
  <c r="K46" i="33"/>
  <c r="G46" i="33"/>
  <c r="I45" i="33"/>
  <c r="G45" i="33"/>
  <c r="G44" i="33"/>
  <c r="G50" i="33" s="1"/>
  <c r="L29" i="33"/>
  <c r="I29" i="33"/>
  <c r="I48" i="33" s="1"/>
  <c r="G29" i="33"/>
  <c r="L28" i="33"/>
  <c r="H28" i="33"/>
  <c r="J28" i="33" s="1"/>
  <c r="L27" i="33"/>
  <c r="K27" i="33"/>
  <c r="K29" i="33" s="1"/>
  <c r="H27" i="33"/>
  <c r="J27" i="33" s="1"/>
  <c r="I24" i="33"/>
  <c r="G24" i="33"/>
  <c r="G47" i="33" s="1"/>
  <c r="L23" i="33"/>
  <c r="H23" i="33"/>
  <c r="J23" i="33" s="1"/>
  <c r="L22" i="33"/>
  <c r="L24" i="33" s="1"/>
  <c r="L47" i="33" s="1"/>
  <c r="K22" i="33"/>
  <c r="K24" i="33" s="1"/>
  <c r="K47" i="33" s="1"/>
  <c r="H22" i="33"/>
  <c r="J22" i="33" s="1"/>
  <c r="K19" i="33"/>
  <c r="I19" i="33"/>
  <c r="I46" i="33" s="1"/>
  <c r="G19" i="33"/>
  <c r="L18" i="33"/>
  <c r="H18" i="33"/>
  <c r="J18" i="33" s="1"/>
  <c r="L17" i="33"/>
  <c r="H17" i="33"/>
  <c r="J17" i="33" s="1"/>
  <c r="L16" i="33"/>
  <c r="L19" i="33" s="1"/>
  <c r="L46" i="33" s="1"/>
  <c r="H16" i="33"/>
  <c r="J16" i="33" s="1"/>
  <c r="J19" i="33" s="1"/>
  <c r="J46" i="33" s="1"/>
  <c r="I13" i="33"/>
  <c r="G13" i="33"/>
  <c r="L12" i="33"/>
  <c r="H12" i="33"/>
  <c r="J12" i="33" s="1"/>
  <c r="L11" i="33"/>
  <c r="H11" i="33"/>
  <c r="J11" i="33" s="1"/>
  <c r="L10" i="33"/>
  <c r="L13" i="33" s="1"/>
  <c r="L45" i="33" s="1"/>
  <c r="K10" i="33"/>
  <c r="K13" i="33" s="1"/>
  <c r="K45" i="33" s="1"/>
  <c r="H10" i="33"/>
  <c r="J10" i="33" s="1"/>
  <c r="J13" i="33" s="1"/>
  <c r="J45" i="33" s="1"/>
  <c r="I7" i="33"/>
  <c r="I44" i="33" s="1"/>
  <c r="G7" i="33"/>
  <c r="L6" i="33"/>
  <c r="J6" i="33"/>
  <c r="H6" i="33"/>
  <c r="L5" i="33"/>
  <c r="H5" i="33"/>
  <c r="J5" i="33" s="1"/>
  <c r="L4" i="33"/>
  <c r="K4" i="33"/>
  <c r="H4" i="33"/>
  <c r="J4" i="33" s="1"/>
  <c r="L3" i="33"/>
  <c r="L7" i="33" s="1"/>
  <c r="L44" i="33" s="1"/>
  <c r="K3" i="33"/>
  <c r="K7" i="33" s="1"/>
  <c r="K44" i="33" s="1"/>
  <c r="H3" i="33"/>
  <c r="H7" i="33" s="1"/>
  <c r="G13" i="34" l="1"/>
  <c r="G11" i="34" s="1"/>
  <c r="K13" i="34"/>
  <c r="K11" i="34" s="1"/>
  <c r="I13" i="34"/>
  <c r="I11" i="34" s="1"/>
  <c r="H13" i="34"/>
  <c r="H11" i="34" s="1"/>
  <c r="L13" i="34"/>
  <c r="L11" i="34" s="1"/>
  <c r="I18" i="35"/>
  <c r="I14" i="35" s="1"/>
  <c r="J18" i="35"/>
  <c r="J14" i="35" s="1"/>
  <c r="G18" i="35"/>
  <c r="G14" i="35" s="1"/>
  <c r="K18" i="35"/>
  <c r="K14" i="35" s="1"/>
  <c r="J13" i="34"/>
  <c r="J11" i="34" s="1"/>
  <c r="H18" i="35"/>
  <c r="H14" i="35" s="1"/>
  <c r="L18" i="35"/>
  <c r="L14" i="35" s="1"/>
  <c r="N19" i="35"/>
  <c r="O14" i="35"/>
  <c r="N17" i="35"/>
  <c r="N18" i="35"/>
  <c r="N20" i="35"/>
  <c r="V14" i="35"/>
  <c r="U17" i="35"/>
  <c r="U14" i="35" s="1"/>
  <c r="Q14" i="35"/>
  <c r="U4" i="35"/>
  <c r="N7" i="35"/>
  <c r="N4" i="35"/>
  <c r="J29" i="33"/>
  <c r="J24" i="33"/>
  <c r="J47" i="33" s="1"/>
  <c r="K32" i="33"/>
  <c r="K48" i="33"/>
  <c r="K50" i="33" s="1"/>
  <c r="L32" i="33"/>
  <c r="I8" i="33"/>
  <c r="H44" i="33"/>
  <c r="I50" i="33"/>
  <c r="L48" i="33"/>
  <c r="L50" i="33" s="1"/>
  <c r="H13" i="33"/>
  <c r="H19" i="33"/>
  <c r="H29" i="33"/>
  <c r="I32" i="33"/>
  <c r="J3" i="33"/>
  <c r="J7" i="33" s="1"/>
  <c r="J44" i="33" s="1"/>
  <c r="H24" i="33"/>
  <c r="G32" i="33"/>
  <c r="N14" i="35" l="1"/>
  <c r="H45" i="33"/>
  <c r="I14" i="33"/>
  <c r="J48" i="33"/>
  <c r="J32" i="33"/>
  <c r="H32" i="33"/>
  <c r="H48" i="33"/>
  <c r="I30" i="33"/>
  <c r="J50" i="33"/>
  <c r="H47" i="33"/>
  <c r="I25" i="33"/>
  <c r="I20" i="33"/>
  <c r="H46" i="33"/>
  <c r="H50" i="33" s="1"/>
  <c r="A11" i="32" l="1"/>
  <c r="A8" i="32"/>
  <c r="D26" i="31"/>
  <c r="E26" i="31"/>
  <c r="F26" i="31"/>
  <c r="G26" i="31"/>
  <c r="H26" i="31"/>
  <c r="I26" i="31"/>
  <c r="J26" i="31"/>
  <c r="K26" i="31"/>
  <c r="L26" i="31"/>
  <c r="M26" i="31"/>
  <c r="N26" i="31"/>
  <c r="O26" i="31"/>
  <c r="P26" i="31"/>
  <c r="Q26" i="31"/>
  <c r="Q24" i="31" s="1"/>
  <c r="Q21" i="31" s="1"/>
  <c r="R26" i="31"/>
  <c r="S26" i="31"/>
  <c r="T26" i="31"/>
  <c r="U26" i="31"/>
  <c r="V26" i="31"/>
  <c r="W26" i="31"/>
  <c r="X26" i="31"/>
  <c r="Y26" i="31"/>
  <c r="Z26" i="31"/>
  <c r="AA26" i="31"/>
  <c r="AB26" i="31"/>
  <c r="AC26" i="31"/>
  <c r="AD26" i="31"/>
  <c r="AE26" i="31"/>
  <c r="AF26" i="31"/>
  <c r="AG26" i="31"/>
  <c r="AH26" i="31"/>
  <c r="AI26" i="31"/>
  <c r="AJ26" i="31"/>
  <c r="C26" i="31"/>
  <c r="C24" i="31" s="1"/>
  <c r="E21" i="31"/>
  <c r="F21" i="31"/>
  <c r="G21" i="31"/>
  <c r="H21" i="31"/>
  <c r="I21" i="31"/>
  <c r="J21" i="31"/>
  <c r="K21" i="31"/>
  <c r="L21" i="31"/>
  <c r="M21" i="31"/>
  <c r="N21" i="31"/>
  <c r="O21" i="31"/>
  <c r="P21" i="31"/>
  <c r="R21" i="31"/>
  <c r="T21" i="31"/>
  <c r="V21" i="31"/>
  <c r="X21" i="31"/>
  <c r="Y21" i="31"/>
  <c r="Z21" i="31"/>
  <c r="AA21" i="31"/>
  <c r="AB21" i="31"/>
  <c r="AC21" i="31"/>
  <c r="AD21" i="31"/>
  <c r="AE21" i="31"/>
  <c r="AF21" i="31"/>
  <c r="AG21" i="31"/>
  <c r="AH21" i="31"/>
  <c r="AI21" i="31"/>
  <c r="AJ21" i="31"/>
  <c r="AL37" i="31"/>
  <c r="AL40" i="31"/>
  <c r="AL41" i="31"/>
  <c r="AL42" i="31"/>
  <c r="AK25" i="31"/>
  <c r="AK27" i="31"/>
  <c r="AK28" i="31"/>
  <c r="AK29" i="31"/>
  <c r="AK37" i="31"/>
  <c r="AK40" i="31"/>
  <c r="AK41" i="31"/>
  <c r="AK42" i="31"/>
  <c r="AK56" i="31"/>
  <c r="AK58" i="31"/>
  <c r="D8" i="31"/>
  <c r="A11" i="31"/>
  <c r="A8" i="29"/>
  <c r="A11" i="29"/>
  <c r="AK24" i="31" l="1"/>
  <c r="U70" i="31"/>
  <c r="U24" i="31"/>
  <c r="U21" i="31" s="1"/>
  <c r="AK21" i="31"/>
  <c r="W24" i="31"/>
  <c r="W21" i="31" s="1"/>
  <c r="W70" i="31"/>
  <c r="S70" i="31"/>
  <c r="S24" i="31"/>
  <c r="AK26" i="31"/>
  <c r="D70" i="31"/>
  <c r="D24" i="31"/>
  <c r="C70" i="31"/>
  <c r="C21" i="31"/>
  <c r="AK70" i="31" l="1"/>
  <c r="AL70" i="31"/>
  <c r="D21" i="31"/>
  <c r="AL24" i="31" l="1"/>
  <c r="AL21" i="31" s="1"/>
  <c r="S21" i="31"/>
  <c r="A8" i="6" l="1"/>
  <c r="A8" i="37" s="1"/>
  <c r="A11" i="6"/>
  <c r="A11" i="37" s="1"/>
  <c r="D29" i="25" l="1"/>
  <c r="F29" i="25"/>
  <c r="H29" i="25"/>
  <c r="J29" i="25"/>
  <c r="L29" i="25"/>
  <c r="N29" i="25"/>
  <c r="P29" i="25"/>
  <c r="R29" i="25"/>
  <c r="T29" i="25"/>
  <c r="V29" i="25"/>
  <c r="X29" i="25"/>
  <c r="Z29" i="25"/>
  <c r="D33" i="25"/>
  <c r="F33" i="25"/>
  <c r="H33" i="25"/>
  <c r="J33" i="25"/>
  <c r="L33" i="25"/>
  <c r="N33" i="25"/>
  <c r="P33" i="25"/>
  <c r="R33" i="25"/>
  <c r="T33" i="25"/>
  <c r="V33" i="25"/>
  <c r="X33" i="25"/>
  <c r="Z33" i="25"/>
  <c r="E36" i="25"/>
  <c r="G36" i="25"/>
  <c r="I36" i="25"/>
  <c r="K36" i="25"/>
  <c r="M36" i="25"/>
  <c r="O36" i="25"/>
  <c r="Q36" i="25"/>
  <c r="S36" i="25"/>
  <c r="U36" i="25"/>
  <c r="W36" i="25"/>
  <c r="Y36" i="25"/>
  <c r="AA36" i="25"/>
  <c r="D37" i="25"/>
  <c r="F37" i="25"/>
  <c r="H37" i="25"/>
  <c r="J37" i="25"/>
  <c r="L37" i="25"/>
  <c r="N37" i="25"/>
  <c r="P37" i="25"/>
  <c r="R37" i="25"/>
  <c r="T37" i="25"/>
  <c r="V37" i="25"/>
  <c r="X37" i="25"/>
  <c r="Z37" i="25"/>
  <c r="D41" i="25"/>
  <c r="F41" i="25"/>
  <c r="F36" i="25" s="1"/>
  <c r="H41" i="25"/>
  <c r="J41" i="25"/>
  <c r="L41" i="25"/>
  <c r="N41" i="25"/>
  <c r="P41" i="25"/>
  <c r="R41" i="25"/>
  <c r="T41" i="25"/>
  <c r="V41" i="25"/>
  <c r="X41" i="25"/>
  <c r="Z41" i="25"/>
  <c r="D45" i="25"/>
  <c r="F45" i="25"/>
  <c r="H45" i="25"/>
  <c r="J45" i="25"/>
  <c r="L45" i="25"/>
  <c r="N45" i="25"/>
  <c r="P45" i="25"/>
  <c r="R45" i="25"/>
  <c r="T45" i="25"/>
  <c r="V45" i="25"/>
  <c r="X45" i="25"/>
  <c r="Z45" i="25"/>
  <c r="D49" i="25"/>
  <c r="F49" i="25"/>
  <c r="H49" i="25"/>
  <c r="J49" i="25"/>
  <c r="L49" i="25"/>
  <c r="N49" i="25"/>
  <c r="P49" i="25"/>
  <c r="R49" i="25"/>
  <c r="T49" i="25"/>
  <c r="V49" i="25"/>
  <c r="X49" i="25"/>
  <c r="Z49" i="25"/>
  <c r="D54" i="25"/>
  <c r="D52" i="25" s="1"/>
  <c r="F54" i="25"/>
  <c r="F52" i="25" s="1"/>
  <c r="H54" i="25"/>
  <c r="H52" i="25" s="1"/>
  <c r="L54" i="25"/>
  <c r="L52" i="25" s="1"/>
  <c r="N54" i="25"/>
  <c r="N52" i="25" s="1"/>
  <c r="P54" i="25"/>
  <c r="P52" i="25" s="1"/>
  <c r="R54" i="25"/>
  <c r="R52" i="25" s="1"/>
  <c r="T54" i="25"/>
  <c r="T52" i="25" s="1"/>
  <c r="V54" i="25"/>
  <c r="V52" i="25" s="1"/>
  <c r="X54" i="25"/>
  <c r="X52" i="25" s="1"/>
  <c r="Z54" i="25"/>
  <c r="Z52" i="25" s="1"/>
  <c r="Z70" i="25"/>
  <c r="X70" i="25"/>
  <c r="V70" i="25"/>
  <c r="T70" i="25"/>
  <c r="R70" i="25"/>
  <c r="P70" i="25"/>
  <c r="N70" i="25"/>
  <c r="L70" i="25"/>
  <c r="J70" i="25"/>
  <c r="H70" i="25"/>
  <c r="F70" i="25"/>
  <c r="D70" i="25"/>
  <c r="Z67" i="25"/>
  <c r="X67" i="25"/>
  <c r="V67" i="25"/>
  <c r="T67" i="25"/>
  <c r="R67" i="25"/>
  <c r="P67" i="25"/>
  <c r="N67" i="25"/>
  <c r="L67" i="25"/>
  <c r="J67" i="25"/>
  <c r="H67" i="25"/>
  <c r="F67" i="25"/>
  <c r="D67" i="25"/>
  <c r="AA58" i="25"/>
  <c r="Z58" i="25"/>
  <c r="Y58" i="25"/>
  <c r="X58" i="25"/>
  <c r="W58" i="25"/>
  <c r="V58" i="25"/>
  <c r="U58" i="25"/>
  <c r="T58" i="25"/>
  <c r="S58" i="25"/>
  <c r="R58" i="25"/>
  <c r="Q58" i="25"/>
  <c r="P58" i="25"/>
  <c r="O58" i="25"/>
  <c r="N58" i="25"/>
  <c r="M58" i="25"/>
  <c r="L58" i="25"/>
  <c r="K58" i="25"/>
  <c r="J58" i="25"/>
  <c r="I58" i="25"/>
  <c r="H58" i="25"/>
  <c r="G58" i="25"/>
  <c r="F58" i="25"/>
  <c r="E58" i="25"/>
  <c r="D58" i="25"/>
  <c r="K57" i="25"/>
  <c r="I57" i="25"/>
  <c r="K56" i="25"/>
  <c r="I56" i="25"/>
  <c r="J55" i="25"/>
  <c r="K55" i="25" s="1"/>
  <c r="I55" i="25"/>
  <c r="J54" i="25" l="1"/>
  <c r="J52" i="25" s="1"/>
  <c r="V36" i="25"/>
  <c r="N36" i="25"/>
  <c r="N28" i="25" s="1"/>
  <c r="T36" i="25"/>
  <c r="D36" i="25"/>
  <c r="R36" i="25"/>
  <c r="R28" i="25" s="1"/>
  <c r="H28" i="25"/>
  <c r="X36" i="25"/>
  <c r="X28" i="25" s="1"/>
  <c r="P36" i="25"/>
  <c r="P28" i="25" s="1"/>
  <c r="H36" i="25"/>
  <c r="V28" i="25"/>
  <c r="F28" i="25"/>
  <c r="L36" i="25"/>
  <c r="J28" i="25"/>
  <c r="Z36" i="25"/>
  <c r="Z28" i="25" s="1"/>
  <c r="J36" i="25"/>
  <c r="T48" i="25"/>
  <c r="T22" i="25" s="1"/>
  <c r="L48" i="25"/>
  <c r="L22" i="25" s="1"/>
  <c r="L20" i="25" s="1"/>
  <c r="D48" i="25"/>
  <c r="D22" i="25" s="1"/>
  <c r="Z48" i="25"/>
  <c r="Z22" i="25" s="1"/>
  <c r="R48" i="25"/>
  <c r="R22" i="25" s="1"/>
  <c r="J48" i="25"/>
  <c r="J22" i="25" s="1"/>
  <c r="J20" i="25" s="1"/>
  <c r="X48" i="25"/>
  <c r="X22" i="25" s="1"/>
  <c r="X20" i="25" s="1"/>
  <c r="P48" i="25"/>
  <c r="P22" i="25" s="1"/>
  <c r="P20" i="25" s="1"/>
  <c r="H48" i="25"/>
  <c r="H22" i="25" s="1"/>
  <c r="H20" i="25" s="1"/>
  <c r="V48" i="25"/>
  <c r="V22" i="25" s="1"/>
  <c r="V20" i="25" s="1"/>
  <c r="N48" i="25"/>
  <c r="N22" i="25" s="1"/>
  <c r="N20" i="25" s="1"/>
  <c r="F48" i="25"/>
  <c r="F22" i="25" s="1"/>
  <c r="F20" i="25" s="1"/>
  <c r="T28" i="25"/>
  <c r="L28" i="25"/>
  <c r="D28" i="25"/>
  <c r="D20" i="25"/>
  <c r="T20" i="25"/>
  <c r="R20" i="25"/>
  <c r="Z20" i="25"/>
  <c r="F23" i="17" l="1"/>
  <c r="F25" i="5" l="1"/>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 r="A5" i="17"/>
  <c r="X27" i="14"/>
  <c r="Y27" i="14" s="1"/>
  <c r="Z27" i="14" s="1"/>
  <c r="AA27" i="14" s="1"/>
  <c r="P27" i="14"/>
  <c r="I27" i="14"/>
  <c r="X26" i="14"/>
  <c r="Y26" i="14" s="1"/>
  <c r="Z26" i="14" s="1"/>
  <c r="AA26" i="14" s="1"/>
  <c r="P26" i="14"/>
  <c r="N26" i="14"/>
  <c r="N27" i="14" s="1"/>
  <c r="L26" i="14"/>
  <c r="L27" i="14" s="1"/>
  <c r="I26" i="14"/>
  <c r="H26" i="14"/>
  <c r="G26" i="14"/>
  <c r="G27" i="14" s="1"/>
  <c r="G28" i="14" s="1"/>
  <c r="E26" i="14"/>
  <c r="E27" i="14" s="1"/>
  <c r="X25" i="14"/>
  <c r="W25" i="14" s="1"/>
  <c r="W26" i="14" s="1"/>
  <c r="W27" i="14" s="1"/>
  <c r="R25" i="14"/>
  <c r="R26" i="14" s="1"/>
  <c r="R27" i="14" s="1"/>
  <c r="C25" i="14"/>
  <c r="C26" i="14" s="1"/>
  <c r="C27" i="14" s="1"/>
  <c r="A9" i="14"/>
  <c r="A10" i="13"/>
  <c r="A8" i="12"/>
  <c r="A11" i="17"/>
  <c r="BT83" i="23"/>
  <c r="BQ83" i="23"/>
  <c r="BO83" i="23"/>
  <c r="BN83" i="23"/>
  <c r="BL83" i="23"/>
  <c r="BV83" i="23" s="1"/>
  <c r="BJ83" i="23"/>
  <c r="BI83" i="23"/>
  <c r="BS83" i="23" s="1"/>
  <c r="BF83" i="23"/>
  <c r="BC83" i="23" s="1"/>
  <c r="T83" i="23"/>
  <c r="W83" i="23" s="1"/>
  <c r="X83" i="23" s="1"/>
  <c r="U83" i="23" s="1"/>
  <c r="BK83" i="23" s="1"/>
  <c r="BU83" i="23" s="1"/>
  <c r="L83" i="23"/>
  <c r="F83" i="23"/>
  <c r="BS82" i="23"/>
  <c r="BQ82" i="23"/>
  <c r="BO82" i="23"/>
  <c r="BN82" i="23"/>
  <c r="BL82" i="23"/>
  <c r="BV82" i="23" s="1"/>
  <c r="BJ82" i="23"/>
  <c r="BI82" i="23"/>
  <c r="T82" i="23"/>
  <c r="L82" i="23"/>
  <c r="C23" i="6" s="1"/>
  <c r="F82" i="23"/>
  <c r="BQ81" i="23"/>
  <c r="BO81" i="23"/>
  <c r="BN81" i="23"/>
  <c r="BL81" i="23"/>
  <c r="BV81" i="23" s="1"/>
  <c r="BJ81" i="23"/>
  <c r="BT81" i="23" s="1"/>
  <c r="BI81" i="23"/>
  <c r="T81" i="23"/>
  <c r="L81" i="23"/>
  <c r="F81" i="23"/>
  <c r="BT77" i="23"/>
  <c r="BQ77" i="23"/>
  <c r="BP77" i="23"/>
  <c r="BO77" i="23"/>
  <c r="BN77" i="23"/>
  <c r="BM77" i="23"/>
  <c r="BB77" i="23"/>
  <c r="BV77" i="23" s="1"/>
  <c r="AZ77" i="23"/>
  <c r="AY77" i="23"/>
  <c r="BS77" i="23" s="1"/>
  <c r="X77" i="23"/>
  <c r="U77" i="23" s="1"/>
  <c r="BA77" i="23" s="1"/>
  <c r="BQ72" i="23"/>
  <c r="BO72" i="23"/>
  <c r="BN72" i="23"/>
  <c r="BL72" i="23"/>
  <c r="BK72" i="23"/>
  <c r="BJ72" i="23"/>
  <c r="BI72" i="23"/>
  <c r="BB72" i="23"/>
  <c r="BV72" i="23" s="1"/>
  <c r="AZ72" i="23"/>
  <c r="AY72" i="23"/>
  <c r="BS72" i="23" s="1"/>
  <c r="AV72" i="23"/>
  <c r="BP72" i="23" s="1"/>
  <c r="X72" i="23"/>
  <c r="U72" i="23" s="1"/>
  <c r="BA72" i="23" s="1"/>
  <c r="BQ71" i="23"/>
  <c r="BO71" i="23"/>
  <c r="BN71" i="23"/>
  <c r="BL71" i="23"/>
  <c r="BK71" i="23"/>
  <c r="BH71" i="23" s="1"/>
  <c r="BJ71" i="23"/>
  <c r="BI71" i="23"/>
  <c r="BB71" i="23"/>
  <c r="BV71" i="23" s="1"/>
  <c r="AZ71" i="23"/>
  <c r="BT71" i="23" s="1"/>
  <c r="AY71" i="23"/>
  <c r="X71" i="23"/>
  <c r="U71" i="23" s="1"/>
  <c r="BA71" i="23" s="1"/>
  <c r="T71" i="23"/>
  <c r="F71" i="23"/>
  <c r="BS70" i="23"/>
  <c r="BQ70" i="23"/>
  <c r="BO70" i="23"/>
  <c r="BN70" i="23"/>
  <c r="BL70" i="23"/>
  <c r="BK70" i="23"/>
  <c r="BH70" i="23" s="1"/>
  <c r="BJ70" i="23"/>
  <c r="BI70" i="23"/>
  <c r="BB70" i="23"/>
  <c r="AZ70" i="23"/>
  <c r="BT70" i="23" s="1"/>
  <c r="AY70" i="23"/>
  <c r="X70" i="23"/>
  <c r="U70" i="23" s="1"/>
  <c r="BA70" i="23" s="1"/>
  <c r="W70" i="23"/>
  <c r="T70" i="23"/>
  <c r="AV70" i="23" s="1"/>
  <c r="F70" i="23"/>
  <c r="BQ69" i="23"/>
  <c r="BO69" i="23"/>
  <c r="BN69" i="23"/>
  <c r="BL69" i="23"/>
  <c r="BK69" i="23"/>
  <c r="BH69" i="23" s="1"/>
  <c r="BJ69" i="23"/>
  <c r="BI69" i="23"/>
  <c r="BB69" i="23"/>
  <c r="BV69" i="23" s="1"/>
  <c r="AZ69" i="23"/>
  <c r="BT69" i="23" s="1"/>
  <c r="AY69" i="23"/>
  <c r="X69" i="23"/>
  <c r="U69" i="23" s="1"/>
  <c r="BA69" i="23" s="1"/>
  <c r="T69" i="23"/>
  <c r="AV69" i="23" s="1"/>
  <c r="F69" i="23"/>
  <c r="BQ68" i="23"/>
  <c r="BO68" i="23"/>
  <c r="BN68" i="23"/>
  <c r="BL68" i="23"/>
  <c r="BK68" i="23"/>
  <c r="BJ68" i="23"/>
  <c r="BH68" i="23" s="1"/>
  <c r="BI68" i="23"/>
  <c r="BB68" i="23"/>
  <c r="AZ68" i="23"/>
  <c r="AY68" i="23"/>
  <c r="BS68" i="23" s="1"/>
  <c r="X68" i="23"/>
  <c r="W68" i="23"/>
  <c r="U68" i="23"/>
  <c r="BA68" i="23" s="1"/>
  <c r="BU68" i="23" s="1"/>
  <c r="T68" i="23"/>
  <c r="AV68" i="23" s="1"/>
  <c r="F68" i="23"/>
  <c r="BQ67" i="23"/>
  <c r="BO67" i="23"/>
  <c r="BN67" i="23"/>
  <c r="BL67" i="23"/>
  <c r="BK67" i="23"/>
  <c r="BJ67" i="23"/>
  <c r="BI67" i="23"/>
  <c r="BB67" i="23"/>
  <c r="BV67" i="23" s="1"/>
  <c r="AZ67" i="23"/>
  <c r="AY67" i="23"/>
  <c r="BS67" i="23" s="1"/>
  <c r="X67" i="23"/>
  <c r="U67" i="23" s="1"/>
  <c r="BA67" i="23" s="1"/>
  <c r="BU67" i="23" s="1"/>
  <c r="T67" i="23"/>
  <c r="W67" i="23" s="1"/>
  <c r="F67" i="23"/>
  <c r="BQ66" i="23"/>
  <c r="BO66" i="23"/>
  <c r="BN66" i="23"/>
  <c r="BL66" i="23"/>
  <c r="BK66" i="23"/>
  <c r="BJ66" i="23"/>
  <c r="BI66" i="23"/>
  <c r="BB66" i="23"/>
  <c r="BV66" i="23" s="1"/>
  <c r="AZ66" i="23"/>
  <c r="BT66" i="23" s="1"/>
  <c r="AY66" i="23"/>
  <c r="BS66" i="23" s="1"/>
  <c r="X66" i="23"/>
  <c r="U66" i="23" s="1"/>
  <c r="BA66" i="23" s="1"/>
  <c r="BU66" i="23" s="1"/>
  <c r="T66" i="23"/>
  <c r="W66" i="23" s="1"/>
  <c r="F66" i="23"/>
  <c r="BQ65" i="23"/>
  <c r="BO65" i="23"/>
  <c r="BN65" i="23"/>
  <c r="BL65" i="23"/>
  <c r="BK65" i="23"/>
  <c r="BJ65" i="23"/>
  <c r="BI65" i="23"/>
  <c r="BB65" i="23"/>
  <c r="BV65" i="23" s="1"/>
  <c r="AZ65" i="23"/>
  <c r="BT65" i="23" s="1"/>
  <c r="AY65" i="23"/>
  <c r="AV65" i="23"/>
  <c r="X65" i="23"/>
  <c r="U65" i="23" s="1"/>
  <c r="BA65" i="23" s="1"/>
  <c r="BU65" i="23" s="1"/>
  <c r="T65" i="23"/>
  <c r="W65" i="23" s="1"/>
  <c r="F65" i="23"/>
  <c r="BV64" i="23"/>
  <c r="BQ64" i="23"/>
  <c r="BO64" i="23"/>
  <c r="BN64" i="23"/>
  <c r="BL64" i="23"/>
  <c r="BK64" i="23"/>
  <c r="BJ64" i="23"/>
  <c r="BI64" i="23"/>
  <c r="BB64" i="23"/>
  <c r="AZ64" i="23"/>
  <c r="AY64" i="23"/>
  <c r="X64" i="23"/>
  <c r="U64" i="23"/>
  <c r="BA64" i="23" s="1"/>
  <c r="BU64" i="23" s="1"/>
  <c r="T64" i="23"/>
  <c r="W64" i="23" s="1"/>
  <c r="M64" i="23"/>
  <c r="M65" i="23" s="1"/>
  <c r="M66" i="23" s="1"/>
  <c r="M67" i="23" s="1"/>
  <c r="M70" i="23" s="1"/>
  <c r="F64" i="23"/>
  <c r="BQ63" i="23"/>
  <c r="BO63" i="23"/>
  <c r="BN63" i="23"/>
  <c r="BL63" i="23"/>
  <c r="BK63" i="23"/>
  <c r="BJ63" i="23"/>
  <c r="BI63" i="23"/>
  <c r="BB63" i="23"/>
  <c r="BV63" i="23" s="1"/>
  <c r="AZ63" i="23"/>
  <c r="AY63" i="23"/>
  <c r="AN63" i="23"/>
  <c r="X63" i="23"/>
  <c r="U63" i="23"/>
  <c r="BA63" i="23" s="1"/>
  <c r="BU63" i="23" s="1"/>
  <c r="T63" i="23"/>
  <c r="W63" i="23" s="1"/>
  <c r="F63" i="23"/>
  <c r="BQ62" i="23"/>
  <c r="BO62" i="23"/>
  <c r="BN62" i="23"/>
  <c r="BL62" i="23"/>
  <c r="BK62" i="23"/>
  <c r="BJ62" i="23"/>
  <c r="BJ53" i="23" s="1"/>
  <c r="BJ51" i="23" s="1"/>
  <c r="BI62" i="23"/>
  <c r="BB62" i="23"/>
  <c r="BV62" i="23" s="1"/>
  <c r="AZ62" i="23"/>
  <c r="AY62" i="23"/>
  <c r="BS62" i="23" s="1"/>
  <c r="AN62" i="23"/>
  <c r="X62" i="23"/>
  <c r="U62" i="23" s="1"/>
  <c r="BA62" i="23" s="1"/>
  <c r="T62" i="23"/>
  <c r="AV62" i="23" s="1"/>
  <c r="F62" i="23"/>
  <c r="BV61" i="23"/>
  <c r="BT61" i="23"/>
  <c r="BS61" i="23"/>
  <c r="BQ61" i="23"/>
  <c r="BO61" i="23"/>
  <c r="BN61" i="23"/>
  <c r="AQ61" i="23"/>
  <c r="AN61" i="23" s="1"/>
  <c r="W61" i="23"/>
  <c r="U61" i="23"/>
  <c r="T61" i="23"/>
  <c r="AL61" i="23" s="1"/>
  <c r="L61" i="23"/>
  <c r="BV60" i="23"/>
  <c r="BU60" i="23"/>
  <c r="BT60" i="23"/>
  <c r="BS60" i="23"/>
  <c r="BQ60" i="23"/>
  <c r="BO60" i="23"/>
  <c r="BN60" i="23"/>
  <c r="AN60" i="23"/>
  <c r="X60" i="23"/>
  <c r="U60" i="23"/>
  <c r="T60" i="23"/>
  <c r="AL60" i="23" s="1"/>
  <c r="F60" i="23"/>
  <c r="BV59" i="23"/>
  <c r="BU59" i="23"/>
  <c r="BT59" i="23"/>
  <c r="BS59" i="23"/>
  <c r="BQ59" i="23"/>
  <c r="BO59" i="23"/>
  <c r="BN59" i="23"/>
  <c r="AN59" i="23"/>
  <c r="U59" i="23"/>
  <c r="T59" i="23"/>
  <c r="AL59" i="23" s="1"/>
  <c r="L59" i="23"/>
  <c r="F59" i="23"/>
  <c r="BV58" i="23"/>
  <c r="BU58" i="23"/>
  <c r="BR58" i="23" s="1"/>
  <c r="BT58" i="23"/>
  <c r="BS58" i="23"/>
  <c r="BQ58" i="23"/>
  <c r="BO58" i="23"/>
  <c r="BN58" i="23"/>
  <c r="AN58" i="23"/>
  <c r="T58" i="23"/>
  <c r="AL58" i="23" s="1"/>
  <c r="BP58" i="23" s="1"/>
  <c r="BM58" i="23" s="1"/>
  <c r="L58" i="23"/>
  <c r="X58" i="23" s="1"/>
  <c r="U58" i="23" s="1"/>
  <c r="F58" i="23"/>
  <c r="BV57" i="23"/>
  <c r="BU57" i="23"/>
  <c r="BT57" i="23"/>
  <c r="BS57" i="23"/>
  <c r="BQ57" i="23"/>
  <c r="BO57" i="23"/>
  <c r="BN57" i="23"/>
  <c r="AN57" i="23"/>
  <c r="U57" i="23"/>
  <c r="T57" i="23"/>
  <c r="AL57" i="23" s="1"/>
  <c r="L57" i="23"/>
  <c r="F57" i="23"/>
  <c r="BV56" i="23"/>
  <c r="BU56" i="23"/>
  <c r="BT56" i="23"/>
  <c r="BS56" i="23"/>
  <c r="BQ56" i="23"/>
  <c r="BP56" i="23"/>
  <c r="BM56" i="23" s="1"/>
  <c r="BO56" i="23"/>
  <c r="BN56" i="23"/>
  <c r="AN56" i="23"/>
  <c r="U56" i="23"/>
  <c r="T56" i="23"/>
  <c r="AL56" i="23" s="1"/>
  <c r="AI56" i="23" s="1"/>
  <c r="L56" i="23"/>
  <c r="F56" i="23"/>
  <c r="BV55" i="23"/>
  <c r="BU55" i="23"/>
  <c r="BT55" i="23"/>
  <c r="BS55" i="23"/>
  <c r="BQ55" i="23"/>
  <c r="BO55" i="23"/>
  <c r="BN55" i="23"/>
  <c r="AN55" i="23"/>
  <c r="AI55" i="23"/>
  <c r="U55" i="23"/>
  <c r="T55" i="23"/>
  <c r="AL55" i="23" s="1"/>
  <c r="BP55" i="23" s="1"/>
  <c r="L55" i="23"/>
  <c r="F55" i="23"/>
  <c r="BV54" i="23"/>
  <c r="BU54" i="23"/>
  <c r="BT54" i="23"/>
  <c r="BS54" i="23"/>
  <c r="BR54" i="23" s="1"/>
  <c r="BQ54" i="23"/>
  <c r="BO54" i="23"/>
  <c r="BN54" i="23"/>
  <c r="AN54" i="23"/>
  <c r="U54" i="23"/>
  <c r="T54" i="23"/>
  <c r="AL54" i="23" s="1"/>
  <c r="L54" i="23"/>
  <c r="F54" i="23"/>
  <c r="BW53" i="23"/>
  <c r="BG53" i="23"/>
  <c r="BG51" i="23" s="1"/>
  <c r="BE53" i="23"/>
  <c r="BD53" i="23"/>
  <c r="BD51" i="23" s="1"/>
  <c r="AW53" i="23"/>
  <c r="AW51" i="23" s="1"/>
  <c r="AU53" i="23"/>
  <c r="AT53" i="23"/>
  <c r="AT51" i="23" s="1"/>
  <c r="AR53" i="23"/>
  <c r="AQ53" i="23"/>
  <c r="AP53" i="23"/>
  <c r="AP51" i="23" s="1"/>
  <c r="AO53" i="23"/>
  <c r="AO51" i="23" s="1"/>
  <c r="AM53" i="23"/>
  <c r="AM51" i="23" s="1"/>
  <c r="AK53" i="23"/>
  <c r="AK51" i="23" s="1"/>
  <c r="AJ53" i="23"/>
  <c r="AJ51" i="23" s="1"/>
  <c r="AJ46" i="23" s="1"/>
  <c r="AJ20" i="23" s="1"/>
  <c r="AJ18" i="23" s="1"/>
  <c r="AH53" i="23"/>
  <c r="V53" i="23"/>
  <c r="K53" i="23"/>
  <c r="I53" i="23"/>
  <c r="H53" i="23"/>
  <c r="BE51" i="23"/>
  <c r="AU51" i="23"/>
  <c r="AR51" i="23"/>
  <c r="AR46" i="23" s="1"/>
  <c r="AR20" i="23" s="1"/>
  <c r="AR18" i="23" s="1"/>
  <c r="AQ51" i="23"/>
  <c r="V51" i="23"/>
  <c r="K51" i="23"/>
  <c r="I51" i="23"/>
  <c r="H51" i="23"/>
  <c r="G51" i="23"/>
  <c r="F51" i="23"/>
  <c r="E51" i="23"/>
  <c r="D51" i="23"/>
  <c r="BQ50" i="23"/>
  <c r="BO50" i="23"/>
  <c r="BO49" i="23" s="1"/>
  <c r="BN50" i="23"/>
  <c r="BH50" i="23"/>
  <c r="BC50" i="23"/>
  <c r="BC49" i="23" s="1"/>
  <c r="BC47" i="23" s="1"/>
  <c r="BB50" i="23"/>
  <c r="BB49" i="23" s="1"/>
  <c r="BB47" i="23" s="1"/>
  <c r="BA50" i="23"/>
  <c r="AZ50" i="23"/>
  <c r="BT50" i="23" s="1"/>
  <c r="AY50" i="23"/>
  <c r="AY49" i="23" s="1"/>
  <c r="AY47" i="23" s="1"/>
  <c r="AS50" i="23"/>
  <c r="AQ50" i="23"/>
  <c r="BU50" i="23" s="1"/>
  <c r="BU49" i="23" s="1"/>
  <c r="BU47" i="23" s="1"/>
  <c r="U50" i="23"/>
  <c r="T50" i="23"/>
  <c r="AL50" i="23" s="1"/>
  <c r="L50" i="23"/>
  <c r="L49" i="23" s="1"/>
  <c r="L47" i="23" s="1"/>
  <c r="F50" i="23"/>
  <c r="BT49" i="23"/>
  <c r="BT47" i="23" s="1"/>
  <c r="BQ49" i="23"/>
  <c r="BQ47" i="23" s="1"/>
  <c r="BL49" i="23"/>
  <c r="BL47" i="23" s="1"/>
  <c r="BK49" i="23"/>
  <c r="BJ49" i="23"/>
  <c r="BJ47" i="23" s="1"/>
  <c r="BI49" i="23"/>
  <c r="BI47" i="23" s="1"/>
  <c r="BH49" i="23"/>
  <c r="BH47" i="23" s="1"/>
  <c r="BG49" i="23"/>
  <c r="BF49" i="23"/>
  <c r="BE49" i="23"/>
  <c r="BE47" i="23" s="1"/>
  <c r="BE46" i="23" s="1"/>
  <c r="BE20" i="23" s="1"/>
  <c r="BD49" i="23"/>
  <c r="BD47" i="23" s="1"/>
  <c r="BA49" i="23"/>
  <c r="BA47" i="23" s="1"/>
  <c r="AZ49" i="23"/>
  <c r="AZ47" i="23" s="1"/>
  <c r="AW49" i="23"/>
  <c r="AW47" i="23" s="1"/>
  <c r="AW46" i="23" s="1"/>
  <c r="AW20" i="23" s="1"/>
  <c r="AW18" i="23" s="1"/>
  <c r="AV49" i="23"/>
  <c r="AV47" i="23" s="1"/>
  <c r="AU49" i="23"/>
  <c r="AT49" i="23"/>
  <c r="AS49" i="23"/>
  <c r="AS47" i="23" s="1"/>
  <c r="AR49" i="23"/>
  <c r="AR47" i="23" s="1"/>
  <c r="AQ49" i="23"/>
  <c r="AP49" i="23"/>
  <c r="AP47" i="23" s="1"/>
  <c r="AO49" i="23"/>
  <c r="AO47" i="23" s="1"/>
  <c r="AO46" i="23" s="1"/>
  <c r="AO20" i="23" s="1"/>
  <c r="AO18" i="23" s="1"/>
  <c r="AM49" i="23"/>
  <c r="AM47" i="23" s="1"/>
  <c r="AM46" i="23" s="1"/>
  <c r="AM20" i="23" s="1"/>
  <c r="AM18" i="23" s="1"/>
  <c r="AK49" i="23"/>
  <c r="AK47" i="23" s="1"/>
  <c r="AJ49" i="23"/>
  <c r="AJ47" i="23" s="1"/>
  <c r="AH49" i="23"/>
  <c r="AG49" i="23"/>
  <c r="AF49" i="23"/>
  <c r="AE49" i="23"/>
  <c r="AD49" i="23"/>
  <c r="AC49" i="23"/>
  <c r="AB49" i="23"/>
  <c r="AA49" i="23"/>
  <c r="Z49" i="23"/>
  <c r="X49" i="23"/>
  <c r="W49" i="23"/>
  <c r="W47" i="23" s="1"/>
  <c r="V49" i="23"/>
  <c r="T49" i="23"/>
  <c r="T47" i="23" s="1"/>
  <c r="S49" i="23"/>
  <c r="R49" i="23"/>
  <c r="Q49" i="23"/>
  <c r="P49" i="23"/>
  <c r="O49" i="23"/>
  <c r="U49" i="23" s="1"/>
  <c r="N49" i="23"/>
  <c r="M49" i="23"/>
  <c r="K49" i="23"/>
  <c r="K47" i="23" s="1"/>
  <c r="K46" i="23" s="1"/>
  <c r="K20" i="23" s="1"/>
  <c r="K18" i="23" s="1"/>
  <c r="I49" i="23"/>
  <c r="I47" i="23" s="1"/>
  <c r="I46" i="23" s="1"/>
  <c r="I20" i="23" s="1"/>
  <c r="I18" i="23" s="1"/>
  <c r="H49" i="23"/>
  <c r="G49" i="23"/>
  <c r="BO47" i="23"/>
  <c r="BK47" i="23"/>
  <c r="BG47" i="23"/>
  <c r="BF47" i="23"/>
  <c r="AU47" i="23"/>
  <c r="AT47" i="23"/>
  <c r="AQ47" i="23"/>
  <c r="AQ46" i="23" s="1"/>
  <c r="AQ20" i="23" s="1"/>
  <c r="AQ18" i="23" s="1"/>
  <c r="X47" i="23"/>
  <c r="U47" i="23" s="1"/>
  <c r="V47" i="23"/>
  <c r="H47" i="23"/>
  <c r="AU46" i="23"/>
  <c r="AU20" i="23" s="1"/>
  <c r="AU18" i="23" s="1"/>
  <c r="V46" i="23"/>
  <c r="V20" i="23" s="1"/>
  <c r="V18" i="23" s="1"/>
  <c r="BE18" i="23"/>
  <c r="BP62" i="23" l="1"/>
  <c r="BM62" i="23" s="1"/>
  <c r="AS62" i="23"/>
  <c r="BP54" i="23"/>
  <c r="AI54" i="23"/>
  <c r="AI60" i="23"/>
  <c r="BP60" i="23"/>
  <c r="BM60" i="23" s="1"/>
  <c r="BU77" i="23"/>
  <c r="AX77" i="23"/>
  <c r="AI58" i="23"/>
  <c r="AV63" i="23"/>
  <c r="BP63" i="23" s="1"/>
  <c r="BM63" i="23" s="1"/>
  <c r="BH65" i="23"/>
  <c r="BR66" i="23"/>
  <c r="BH66" i="23"/>
  <c r="W69" i="23"/>
  <c r="W53" i="23" s="1"/>
  <c r="W51" i="23" s="1"/>
  <c r="W46" i="23" s="1"/>
  <c r="W20" i="23" s="1"/>
  <c r="W18" i="23" s="1"/>
  <c r="BU70" i="23"/>
  <c r="BU71" i="23"/>
  <c r="BU72" i="23"/>
  <c r="AN50" i="23"/>
  <c r="AN49" i="23" s="1"/>
  <c r="AN47" i="23" s="1"/>
  <c r="H46" i="23"/>
  <c r="H20" i="23" s="1"/>
  <c r="H18" i="23" s="1"/>
  <c r="BM55" i="23"/>
  <c r="BR57" i="23"/>
  <c r="BR59" i="23"/>
  <c r="BU61" i="23"/>
  <c r="BR61" i="23" s="1"/>
  <c r="BS63" i="23"/>
  <c r="BU69" i="23"/>
  <c r="AX70" i="23"/>
  <c r="BM72" i="23"/>
  <c r="BH63" i="23"/>
  <c r="BT68" i="23"/>
  <c r="BL53" i="23"/>
  <c r="BL51" i="23" s="1"/>
  <c r="BL46" i="23" s="1"/>
  <c r="BL20" i="23" s="1"/>
  <c r="BL18" i="23" s="1"/>
  <c r="BR77" i="23"/>
  <c r="BD46" i="23"/>
  <c r="BD20" i="23" s="1"/>
  <c r="BD18" i="23" s="1"/>
  <c r="BR55" i="23"/>
  <c r="W62" i="23"/>
  <c r="BT63" i="23"/>
  <c r="BR63" i="23" s="1"/>
  <c r="AI50" i="23"/>
  <c r="AI49" i="23" s="1"/>
  <c r="AI47" i="23" s="1"/>
  <c r="BP50" i="23"/>
  <c r="BP49" i="23" s="1"/>
  <c r="BP47" i="23" s="1"/>
  <c r="AL49" i="23"/>
  <c r="AL47" i="23" s="1"/>
  <c r="BG46" i="23"/>
  <c r="BG20" i="23" s="1"/>
  <c r="BG18" i="23" s="1"/>
  <c r="BP61" i="23"/>
  <c r="BM61" i="23" s="1"/>
  <c r="AI61" i="23"/>
  <c r="AL53" i="23"/>
  <c r="AL51" i="23" s="1"/>
  <c r="BQ18" i="23"/>
  <c r="AN46" i="23"/>
  <c r="AN20" i="23" s="1"/>
  <c r="AN18" i="23" s="1"/>
  <c r="BU62" i="23"/>
  <c r="BA53" i="23"/>
  <c r="BA51" i="23" s="1"/>
  <c r="AP46" i="23"/>
  <c r="AP20" i="23" s="1"/>
  <c r="AP18" i="23" s="1"/>
  <c r="BP65" i="23"/>
  <c r="BM65" i="23" s="1"/>
  <c r="AS65" i="23"/>
  <c r="AX68" i="23"/>
  <c r="BT62" i="23"/>
  <c r="BR62" i="23" s="1"/>
  <c r="AZ53" i="23"/>
  <c r="AZ51" i="23" s="1"/>
  <c r="AZ46" i="23" s="1"/>
  <c r="AZ20" i="23" s="1"/>
  <c r="AZ18" i="23" s="1"/>
  <c r="BH64" i="23"/>
  <c r="BI53" i="23"/>
  <c r="BI51" i="23" s="1"/>
  <c r="BI46" i="23" s="1"/>
  <c r="BI20" i="23" s="1"/>
  <c r="BI18" i="23" s="1"/>
  <c r="BR72" i="23"/>
  <c r="BS81" i="23"/>
  <c r="A15" i="14"/>
  <c r="AT46" i="23"/>
  <c r="AT20" i="23" s="1"/>
  <c r="AT18" i="23" s="1"/>
  <c r="BN18" i="23" s="1"/>
  <c r="BJ46" i="23"/>
  <c r="BJ20" i="23" s="1"/>
  <c r="BJ18" i="23" s="1"/>
  <c r="BN49" i="23"/>
  <c r="BN47" i="23" s="1"/>
  <c r="BS50" i="23"/>
  <c r="L53" i="23"/>
  <c r="L51" i="23" s="1"/>
  <c r="L46" i="23" s="1"/>
  <c r="L20" i="23" s="1"/>
  <c r="L18" i="23" s="1"/>
  <c r="AN53" i="23"/>
  <c r="AN51" i="23" s="1"/>
  <c r="AI57" i="23"/>
  <c r="BP57" i="23"/>
  <c r="AI59" i="23"/>
  <c r="AI53" i="23" s="1"/>
  <c r="AI51" i="23" s="1"/>
  <c r="BP59" i="23"/>
  <c r="BM59" i="23" s="1"/>
  <c r="BS64" i="23"/>
  <c r="BT67" i="23"/>
  <c r="BR67" i="23" s="1"/>
  <c r="AX67" i="23"/>
  <c r="AS69" i="23"/>
  <c r="BP69" i="23"/>
  <c r="BM69" i="23" s="1"/>
  <c r="AS70" i="23"/>
  <c r="BP70" i="23"/>
  <c r="BM70" i="23" s="1"/>
  <c r="BT72" i="23"/>
  <c r="AX72" i="23"/>
  <c r="BT82" i="23"/>
  <c r="BR82" i="23" s="1"/>
  <c r="BR83" i="23"/>
  <c r="BA46" i="23"/>
  <c r="BA20" i="23" s="1"/>
  <c r="BA18" i="23" s="1"/>
  <c r="W81" i="23"/>
  <c r="X81" i="23" s="1"/>
  <c r="U81" i="23" s="1"/>
  <c r="BK81" i="23" s="1"/>
  <c r="BU81" i="23" s="1"/>
  <c r="BF81" i="23"/>
  <c r="BM54" i="23"/>
  <c r="BN53" i="23"/>
  <c r="BN51" i="23" s="1"/>
  <c r="BM57" i="23"/>
  <c r="BS65" i="23"/>
  <c r="BR65" i="23" s="1"/>
  <c r="AX69" i="23"/>
  <c r="AY53" i="23"/>
  <c r="AY51" i="23" s="1"/>
  <c r="AY46" i="23" s="1"/>
  <c r="AY20" i="23" s="1"/>
  <c r="AY18" i="23" s="1"/>
  <c r="A14" i="12"/>
  <c r="A16" i="13"/>
  <c r="Y25" i="14"/>
  <c r="Z25" i="14" s="1"/>
  <c r="AA25" i="14" s="1"/>
  <c r="AK46" i="23"/>
  <c r="AK20" i="23" s="1"/>
  <c r="AK18" i="23" s="1"/>
  <c r="BO18" i="23" s="1"/>
  <c r="AX50" i="23"/>
  <c r="AX49" i="23" s="1"/>
  <c r="AX47" i="23" s="1"/>
  <c r="BV50" i="23"/>
  <c r="BV49" i="23" s="1"/>
  <c r="BV47" i="23" s="1"/>
  <c r="T53" i="23"/>
  <c r="T51" i="23" s="1"/>
  <c r="T46" i="23" s="1"/>
  <c r="T20" i="23" s="1"/>
  <c r="T18" i="23" s="1"/>
  <c r="BQ53" i="23"/>
  <c r="BQ51" i="23" s="1"/>
  <c r="BQ46" i="23" s="1"/>
  <c r="BQ20" i="23" s="1"/>
  <c r="BT64" i="23"/>
  <c r="AV66" i="23"/>
  <c r="BB53" i="23"/>
  <c r="BB51" i="23" s="1"/>
  <c r="BB46" i="23" s="1"/>
  <c r="BB20" i="23" s="1"/>
  <c r="BB18" i="23" s="1"/>
  <c r="BV68" i="23"/>
  <c r="BS69" i="23"/>
  <c r="BR69" i="23" s="1"/>
  <c r="W82" i="23"/>
  <c r="X82" i="23" s="1"/>
  <c r="U82" i="23" s="1"/>
  <c r="BK82" i="23" s="1"/>
  <c r="BU82" i="23" s="1"/>
  <c r="BF82" i="23"/>
  <c r="BH83" i="23"/>
  <c r="BM83" i="23"/>
  <c r="BO53" i="23"/>
  <c r="BO51" i="23" s="1"/>
  <c r="BO46" i="23" s="1"/>
  <c r="BO20" i="23" s="1"/>
  <c r="BR56" i="23"/>
  <c r="AV67" i="23"/>
  <c r="BV70" i="23"/>
  <c r="BR70" i="23" s="1"/>
  <c r="BS71" i="23"/>
  <c r="BR71" i="23" s="1"/>
  <c r="AX71" i="23"/>
  <c r="BR60" i="23"/>
  <c r="BH62" i="23"/>
  <c r="AV64" i="23"/>
  <c r="BH67" i="23"/>
  <c r="AS68" i="23"/>
  <c r="BP68" i="23"/>
  <c r="BM68" i="23" s="1"/>
  <c r="W71" i="23"/>
  <c r="AV71" i="23"/>
  <c r="BH72" i="23"/>
  <c r="BP83" i="23"/>
  <c r="A12" i="14"/>
  <c r="A11" i="12"/>
  <c r="A13" i="13"/>
  <c r="A8" i="17"/>
  <c r="AX62" i="23"/>
  <c r="AX63" i="23"/>
  <c r="AX64" i="23"/>
  <c r="AX65" i="23"/>
  <c r="AX66" i="23"/>
  <c r="BV53" i="23" l="1"/>
  <c r="BV51" i="23" s="1"/>
  <c r="BV46" i="23" s="1"/>
  <c r="BV20" i="23" s="1"/>
  <c r="AS63" i="23"/>
  <c r="BR68" i="23"/>
  <c r="BV18" i="23"/>
  <c r="BS18" i="23"/>
  <c r="BT53" i="23"/>
  <c r="BT51" i="23" s="1"/>
  <c r="BT46" i="23" s="1"/>
  <c r="BT20" i="23" s="1"/>
  <c r="AL46" i="23"/>
  <c r="AL20" i="23" s="1"/>
  <c r="AL18" i="23" s="1"/>
  <c r="BT18" i="23"/>
  <c r="AV53" i="23"/>
  <c r="AV51" i="23" s="1"/>
  <c r="AV46" i="23" s="1"/>
  <c r="AV20" i="23" s="1"/>
  <c r="AV18" i="23" s="1"/>
  <c r="X53" i="23"/>
  <c r="X51" i="23" s="1"/>
  <c r="X46" i="23" s="1"/>
  <c r="X20" i="23" s="1"/>
  <c r="X18" i="23" s="1"/>
  <c r="U18" i="23" s="1"/>
  <c r="BH82" i="23"/>
  <c r="AX53" i="23"/>
  <c r="AX51" i="23" s="1"/>
  <c r="BP67" i="23"/>
  <c r="BM67" i="23" s="1"/>
  <c r="AS67" i="23"/>
  <c r="AS53" i="23" s="1"/>
  <c r="AS51" i="23" s="1"/>
  <c r="AS46" i="23" s="1"/>
  <c r="AS20" i="23" s="1"/>
  <c r="AS18" i="23" s="1"/>
  <c r="BS49" i="23"/>
  <c r="BS47" i="23" s="1"/>
  <c r="BR50" i="23"/>
  <c r="BR49" i="23" s="1"/>
  <c r="BR47" i="23" s="1"/>
  <c r="BK53" i="23"/>
  <c r="BK51" i="23" s="1"/>
  <c r="BK46" i="23" s="1"/>
  <c r="BK20" i="23" s="1"/>
  <c r="BK18" i="23" s="1"/>
  <c r="BU18" i="23" s="1"/>
  <c r="BP64" i="23"/>
  <c r="AS64" i="23"/>
  <c r="BR64" i="23"/>
  <c r="BR53" i="23" s="1"/>
  <c r="BR51" i="23" s="1"/>
  <c r="BN46" i="23"/>
  <c r="BN20" i="23" s="1"/>
  <c r="BR81" i="23"/>
  <c r="U53" i="23"/>
  <c r="U51" i="23" s="1"/>
  <c r="U46" i="23" s="1"/>
  <c r="U20" i="23" s="1"/>
  <c r="AI46" i="23"/>
  <c r="AI20" i="23" s="1"/>
  <c r="AI18" i="23" s="1"/>
  <c r="BP71" i="23"/>
  <c r="BM71" i="23" s="1"/>
  <c r="AS71" i="23"/>
  <c r="BP66" i="23"/>
  <c r="BM66" i="23" s="1"/>
  <c r="AS66" i="23"/>
  <c r="BP81" i="23"/>
  <c r="BM81" i="23" s="1"/>
  <c r="BF53" i="23"/>
  <c r="BF51" i="23" s="1"/>
  <c r="BF46" i="23" s="1"/>
  <c r="BF20" i="23" s="1"/>
  <c r="BF18" i="23" s="1"/>
  <c r="BC81" i="23"/>
  <c r="BS53" i="23"/>
  <c r="BS51" i="23" s="1"/>
  <c r="BP82" i="23"/>
  <c r="BM82" i="23" s="1"/>
  <c r="BC82" i="23"/>
  <c r="AX46" i="23"/>
  <c r="AX20" i="23" s="1"/>
  <c r="AX18" i="23" s="1"/>
  <c r="BM50" i="23"/>
  <c r="BM49" i="23" s="1"/>
  <c r="BM47" i="23" s="1"/>
  <c r="BH81" i="23"/>
  <c r="BU53" i="23"/>
  <c r="BU51" i="23" s="1"/>
  <c r="BU46" i="23" s="1"/>
  <c r="BU20" i="23" s="1"/>
  <c r="BR18" i="23" l="1"/>
  <c r="BP18" i="23"/>
  <c r="BH53" i="23"/>
  <c r="BH51" i="23" s="1"/>
  <c r="BH46" i="23" s="1"/>
  <c r="BH20" i="23" s="1"/>
  <c r="BH18" i="23" s="1"/>
  <c r="BR46" i="23"/>
  <c r="BR20" i="23" s="1"/>
  <c r="BC53" i="23"/>
  <c r="BC51" i="23" s="1"/>
  <c r="BC46" i="23" s="1"/>
  <c r="BC20" i="23" s="1"/>
  <c r="BC18" i="23" s="1"/>
  <c r="BM18" i="23"/>
  <c r="BM64" i="23"/>
  <c r="BM53" i="23" s="1"/>
  <c r="BM51" i="23" s="1"/>
  <c r="BM46" i="23" s="1"/>
  <c r="BM20" i="23" s="1"/>
  <c r="BP53" i="23"/>
  <c r="BP51" i="23" s="1"/>
  <c r="BP46" i="23" s="1"/>
  <c r="BP20" i="23" s="1"/>
  <c r="BS46" i="23"/>
  <c r="BS20" i="23" s="1"/>
  <c r="C29" i="32" l="1"/>
</calcChain>
</file>

<file path=xl/comments1.xml><?xml version="1.0" encoding="utf-8"?>
<comments xmlns="http://schemas.openxmlformats.org/spreadsheetml/2006/main">
  <authors>
    <author>Дергач Виктория Владимировна</author>
  </authors>
  <commentList>
    <comment ref="K16" authorId="0" shapeId="0">
      <text>
        <r>
          <rPr>
            <b/>
            <sz val="12"/>
            <color indexed="81"/>
            <rFont val="Tahoma"/>
            <family val="2"/>
            <charset val="204"/>
          </rPr>
          <t>Дергач Виктория Владимировна:</t>
        </r>
        <r>
          <rPr>
            <sz val="12"/>
            <color indexed="81"/>
            <rFont val="Tahoma"/>
            <family val="2"/>
            <charset val="204"/>
          </rPr>
          <t xml:space="preserve">
Показатели в базисном уровне цен заполняются, если соответствующий бухгалтерский учет предусмотрен учетной политикой организации</t>
        </r>
      </text>
    </comment>
    <comment ref="U16" authorId="0" shapeId="0">
      <text>
        <r>
          <rPr>
            <b/>
            <sz val="9"/>
            <color indexed="81"/>
            <rFont val="Tahoma"/>
            <family val="2"/>
            <charset val="204"/>
          </rPr>
          <t>Дергач Виктория Владимировна:</t>
        </r>
        <r>
          <rPr>
            <sz val="9"/>
            <color indexed="81"/>
            <rFont val="Tahoma"/>
            <family val="2"/>
            <charset val="204"/>
          </rPr>
          <t xml:space="preserve">
ст. 18 = ст. 15 + ст. 21</t>
        </r>
      </text>
    </comment>
    <comment ref="D50" authorId="0" shapeId="0">
      <text>
        <r>
          <rPr>
            <b/>
            <sz val="12"/>
            <color indexed="81"/>
            <rFont val="Tahoma"/>
            <family val="2"/>
            <charset val="204"/>
          </rPr>
          <t>Дергач Виктория Владимировна:</t>
        </r>
        <r>
          <rPr>
            <sz val="12"/>
            <color indexed="81"/>
            <rFont val="Tahoma"/>
            <family val="2"/>
            <charset val="204"/>
          </rPr>
          <t xml:space="preserve">
"З" - объекты основных средств и (или) нематериальных активов, предусмотренные инвестиционным проектом, приняты сетевой организацией к бухгалтерскому учету</t>
        </r>
      </text>
    </comment>
  </commentList>
</comments>
</file>

<file path=xl/comments2.xml><?xml version="1.0" encoding="utf-8"?>
<comments xmlns="http://schemas.openxmlformats.org/spreadsheetml/2006/main">
  <authors>
    <author>Дергач Виктория Владимировна</author>
  </authors>
  <commentList>
    <comment ref="B21"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2"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3"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4"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5"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 ref="B26" authorId="0" shapeId="0">
      <text>
        <r>
          <rPr>
            <b/>
            <sz val="8"/>
            <color indexed="81"/>
            <rFont val="Tahoma"/>
            <family val="2"/>
            <charset val="204"/>
          </rPr>
          <t>Дергач Виктория Владимировна:</t>
        </r>
        <r>
          <rPr>
            <sz val="8"/>
            <color indexed="81"/>
            <rFont val="Tahoma"/>
            <family val="2"/>
            <charset val="204"/>
          </rPr>
          <t xml:space="preserve">
Заполняется федеральными сетевыми организациями</t>
        </r>
      </text>
    </comment>
  </commentList>
</comments>
</file>

<file path=xl/comments3.xml><?xml version="1.0" encoding="utf-8"?>
<comments xmlns="http://schemas.openxmlformats.org/spreadsheetml/2006/main">
  <authors>
    <author>Дергач Виктория Владимировна</author>
  </authors>
  <commentList>
    <comment ref="T6" authorId="0" shapeId="0">
      <text>
        <r>
          <rPr>
            <b/>
            <sz val="9"/>
            <color indexed="81"/>
            <rFont val="Tahoma"/>
            <family val="2"/>
            <charset val="204"/>
          </rPr>
          <t>Дергач Виктория Владимировна:</t>
        </r>
        <r>
          <rPr>
            <sz val="9"/>
            <color indexed="81"/>
            <rFont val="Tahoma"/>
            <family val="2"/>
            <charset val="204"/>
          </rPr>
          <t xml:space="preserve">
В том числе два секционных</t>
        </r>
      </text>
    </comment>
  </commentList>
</comments>
</file>

<file path=xl/comments4.xml><?xml version="1.0" encoding="utf-8"?>
<comments xmlns="http://schemas.openxmlformats.org/spreadsheetml/2006/main">
  <authors>
    <author>Дергач Виктория Владимировна</author>
  </authors>
  <commentList>
    <comment ref="C43" authorId="0" shapeId="0">
      <text>
        <r>
          <rPr>
            <b/>
            <sz val="9"/>
            <color indexed="81"/>
            <rFont val="Tahoma"/>
            <family val="2"/>
            <charset val="204"/>
          </rPr>
          <t>Дергач Виктория Владимировна:</t>
        </r>
        <r>
          <rPr>
            <sz val="9"/>
            <color indexed="81"/>
            <rFont val="Tahoma"/>
            <family val="2"/>
            <charset val="204"/>
          </rPr>
          <t xml:space="preserve">
ИП предусматривает только строительство КЛ</t>
        </r>
      </text>
    </comment>
  </commentList>
</comments>
</file>

<file path=xl/comments5.xml><?xml version="1.0" encoding="utf-8"?>
<comments xmlns="http://schemas.openxmlformats.org/spreadsheetml/2006/main">
  <authors>
    <author>Дергач Виктория Владимировна</author>
  </authors>
  <commentList>
    <comment ref="C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 ref="D42" authorId="0" shapeId="0">
      <text>
        <r>
          <rPr>
            <b/>
            <sz val="9"/>
            <color indexed="81"/>
            <rFont val="Tahoma"/>
            <family val="2"/>
            <charset val="204"/>
          </rPr>
          <t>Дергач Виктория Владимировна:</t>
        </r>
        <r>
          <rPr>
            <sz val="9"/>
            <color indexed="81"/>
            <rFont val="Tahoma"/>
            <family val="2"/>
            <charset val="204"/>
          </rPr>
          <t xml:space="preserve">
4х1,68 км</t>
        </r>
      </text>
    </comment>
  </commentList>
</comments>
</file>

<file path=xl/sharedStrings.xml><?xml version="1.0" encoding="utf-8"?>
<sst xmlns="http://schemas.openxmlformats.org/spreadsheetml/2006/main" count="11333" uniqueCount="1217">
  <si>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</si>
  <si>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</si>
  <si>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</si>
  <si>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</si>
  <si>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</si>
  <si>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</si>
  <si>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</si>
  <si>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</si>
  <si>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</si>
  <si>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</si>
  <si>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</si>
  <si>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</si>
  <si>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</si>
  <si>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</si>
  <si>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</si>
  <si>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</si>
  <si>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</si>
  <si>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</si>
  <si>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</si>
  <si>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</si>
  <si>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</si>
  <si>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</si>
  <si>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</si>
  <si>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</si>
  <si>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</si>
  <si>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</si>
  <si>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</si>
  <si>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</si>
  <si>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</si>
  <si>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</si>
  <si>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</si>
  <si>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</si>
  <si>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</si>
  <si>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</si>
  <si>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</si>
  <si>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</si>
  <si>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</si>
  <si>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</si>
  <si>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</si>
  <si>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</si>
  <si>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</si>
  <si>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</si>
  <si>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</si>
  <si>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</si>
  <si>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</si>
  <si>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</si>
  <si>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</si>
  <si>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</si>
  <si>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</si>
  <si>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</si>
  <si>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</si>
  <si>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</si>
  <si>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</si>
  <si>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</si>
  <si>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</si>
  <si>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</si>
  <si>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</si>
  <si>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</si>
  <si>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</si>
  <si>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</si>
  <si>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</si>
  <si>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</si>
  <si>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</si>
  <si>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</si>
  <si>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</si>
  <si>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</si>
  <si>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</si>
  <si>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</si>
  <si>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</si>
  <si>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</si>
  <si>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</si>
  <si>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</si>
  <si>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</si>
  <si>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</si>
  <si>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</si>
  <si>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</si>
  <si>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</si>
  <si>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</si>
  <si>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</si>
  <si>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</si>
  <si>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</si>
  <si>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</si>
  <si>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</si>
  <si>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</si>
  <si>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</si>
  <si>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</si>
  <si>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</si>
  <si>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</si>
  <si>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</si>
  <si>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</si>
  <si>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энергопринимаюшего устройства 1</t>
  </si>
  <si>
    <t>Местонахождение 1</t>
  </si>
  <si>
    <t>Реквизиты договора 1</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</si>
  <si>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</si>
  <si>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</si>
  <si>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</si>
  <si>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</si>
  <si>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</si>
  <si>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</si>
  <si>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</si>
  <si>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</si>
  <si>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</si>
  <si>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</si>
  <si>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</si>
  <si>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</si>
  <si>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</si>
  <si>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</si>
  <si>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</si>
  <si>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</si>
  <si>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</si>
  <si>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</si>
  <si>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</si>
  <si>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</si>
  <si>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</si>
  <si>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</si>
  <si>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</si>
  <si>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</si>
  <si>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</si>
  <si>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</si>
  <si>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</si>
  <si>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</si>
  <si>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</si>
  <si>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</si>
  <si>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</si>
  <si>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</si>
  <si>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</si>
  <si>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</si>
  <si>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</si>
  <si>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</si>
  <si>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</si>
  <si>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</si>
  <si>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</si>
  <si>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r>
      <t>другое</t>
    </r>
    <r>
      <rPr>
        <vertAlign val="superscript"/>
        <sz val="12"/>
        <color rgb="FF000000"/>
        <rFont val="Times New Roman"/>
        <family val="1"/>
        <charset val="204"/>
      </rPr>
      <t>3)</t>
    </r>
  </si>
  <si>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</si>
  <si>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</si>
  <si>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</si>
  <si>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</si>
  <si>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</si>
  <si>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</si>
  <si>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</si>
  <si>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</si>
  <si>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</si>
  <si>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</si>
  <si>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</si>
  <si>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</si>
  <si>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</si>
  <si>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r>
      <t>Другое</t>
    </r>
    <r>
      <rPr>
        <vertAlign val="superscript"/>
        <sz val="12"/>
        <color rgb="FF000000"/>
        <rFont val="Times New Roman"/>
        <family val="1"/>
        <charset val="204"/>
      </rPr>
      <t>3)</t>
    </r>
  </si>
  <si>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</si>
  <si>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</si>
  <si>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</si>
  <si>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</si>
  <si>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</si>
  <si>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</si>
  <si>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</si>
  <si>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</si>
  <si>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</si>
  <si>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</si>
  <si>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</si>
  <si>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</si>
  <si>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</si>
  <si>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</si>
  <si>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</si>
  <si>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</si>
  <si>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</si>
  <si>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</si>
  <si>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</si>
  <si>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</si>
  <si>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</si>
  <si>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</si>
  <si>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</si>
  <si>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</si>
  <si>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</si>
  <si>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</si>
  <si>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</si>
  <si>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</si>
  <si>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</si>
  <si>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</si>
  <si>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</si>
  <si>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</si>
  <si>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</si>
  <si>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</si>
  <si>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</si>
  <si>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</si>
  <si>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</si>
  <si>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</si>
  <si>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</si>
  <si>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</si>
  <si>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</si>
  <si>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</si>
  <si>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</si>
  <si>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</si>
  <si>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</si>
  <si>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</si>
  <si>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</si>
  <si>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</si>
  <si>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Год (N+1)</t>
  </si>
  <si>
    <t>Год N</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</si>
  <si>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</si>
  <si>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</si>
  <si>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</si>
  <si>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</si>
  <si>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</si>
  <si>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</si>
  <si>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</si>
  <si>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</si>
  <si>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</si>
  <si>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</si>
  <si>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</si>
  <si>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</si>
  <si>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</si>
  <si>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</si>
  <si>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</si>
  <si>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</si>
  <si>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</si>
  <si>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</si>
  <si>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</si>
  <si>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</si>
  <si>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</si>
  <si>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</si>
  <si>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</si>
  <si>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</si>
  <si>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</si>
  <si>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</si>
  <si>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</si>
  <si>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</si>
  <si>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</si>
  <si>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</si>
  <si>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</si>
  <si>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</si>
  <si>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</si>
  <si>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</si>
  <si>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</si>
  <si>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</si>
  <si>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</si>
  <si>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</si>
  <si>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</si>
  <si>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</si>
  <si>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</si>
  <si>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</si>
  <si>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</si>
  <si>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</si>
  <si>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</si>
  <si>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</si>
  <si>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</si>
  <si>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</si>
  <si>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</si>
  <si>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</si>
  <si>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</si>
  <si>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</si>
  <si>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</si>
  <si>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</si>
  <si>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</si>
  <si>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</si>
  <si>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</si>
  <si>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</si>
  <si>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</si>
  <si>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</si>
  <si>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</si>
  <si>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</si>
  <si>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</si>
  <si>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</si>
  <si>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</si>
  <si>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</si>
  <si>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</si>
  <si>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</si>
  <si>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</si>
  <si>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</si>
  <si>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</si>
  <si>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</si>
  <si>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</si>
  <si>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</si>
  <si>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</si>
  <si>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</si>
  <si>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</si>
  <si>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</si>
  <si>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</si>
  <si>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</si>
  <si>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</si>
  <si>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</si>
  <si>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</si>
  <si>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</si>
  <si>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</si>
  <si>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</si>
  <si>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</si>
  <si>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</si>
  <si>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</si>
  <si>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</si>
  <si>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</si>
  <si>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</si>
  <si>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</si>
  <si>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</si>
  <si>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</si>
  <si>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</si>
  <si>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</si>
  <si>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</si>
  <si>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</si>
  <si>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</si>
  <si>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</si>
  <si>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</si>
  <si>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</si>
  <si>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</si>
  <si>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</si>
  <si>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</si>
  <si>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</si>
  <si>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</si>
  <si>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</si>
  <si>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</si>
  <si>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</si>
  <si>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</si>
  <si>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</si>
  <si>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</si>
  <si>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</si>
  <si>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</si>
  <si>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</si>
  <si>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</si>
  <si>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</si>
  <si>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</si>
  <si>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</si>
  <si>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Прочие расходы, руб. без НДС на объект</t>
  </si>
  <si>
    <t>Собственный капитал</t>
  </si>
  <si>
    <t>Общая стоимость объекта, руб. без НДС</t>
  </si>
  <si>
    <t>Исходные данные</t>
  </si>
  <si>
    <t>от «__» _____ 2015 г. №___</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</si>
  <si>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</si>
  <si>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</si>
  <si>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</si>
  <si>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Год раскрытия информации: _________ год</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</si>
  <si>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</si>
  <si>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</si>
  <si>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Всего</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</si>
  <si>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</si>
  <si>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</si>
  <si>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</si>
  <si>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</si>
  <si>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</si>
  <si>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</si>
  <si>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</si>
  <si>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</si>
  <si>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</si>
  <si>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</si>
  <si>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</si>
  <si>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</si>
  <si>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[проектирование/ строительство/ незавершенное строительство – приостановлено/ законсервировано]</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</si>
  <si>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</si>
  <si>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</si>
  <si>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</si>
  <si>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</si>
  <si>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</si>
  <si>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</si>
  <si>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</si>
  <si>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</si>
  <si>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</si>
  <si>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</si>
  <si>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</si>
  <si>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</si>
  <si>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</si>
  <si>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</si>
  <si>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</si>
  <si>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</si>
  <si>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</si>
  <si>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</si>
  <si>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</si>
  <si>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</si>
  <si>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[юридическое лицо, вид услуг/ подряда, предмет договора, дата заключения/ расторжения и номер договора/ соглашений к договору]</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</si>
  <si>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</si>
  <si>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</si>
  <si>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</si>
  <si>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</si>
  <si>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</si>
  <si>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</si>
  <si>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</si>
  <si>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</si>
  <si>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</si>
  <si>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</si>
  <si>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[наименование, количество, краткие технические характеристики, сроки изготовления/ поставки, место хранения]</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</si>
  <si>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</si>
  <si>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</si>
  <si>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</si>
  <si>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</si>
  <si>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</si>
  <si>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[возможность реализации в установленный срок, отставание от установленного срока, причины отставания, возможный срок ввода объекта]</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</si>
  <si>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</si>
  <si>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</si>
  <si>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</si>
  <si>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</si>
  <si>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</si>
  <si>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</si>
  <si>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</si>
  <si>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</si>
  <si>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</si>
  <si>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</si>
  <si>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</si>
  <si>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</si>
  <si>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</si>
  <si>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</si>
  <si>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</si>
  <si>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</si>
  <si>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</si>
  <si>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</si>
  <si>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</si>
  <si>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</si>
  <si>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</si>
  <si>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</si>
  <si>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</si>
  <si>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</si>
  <si>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</si>
  <si>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</si>
  <si>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</si>
  <si>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</si>
  <si>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</si>
  <si>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</si>
  <si>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</si>
  <si>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</si>
  <si>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</si>
  <si>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</si>
  <si>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</si>
  <si>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</si>
  <si>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</si>
  <si>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</si>
  <si>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</si>
  <si>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</si>
  <si>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</si>
  <si>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</si>
  <si>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</si>
  <si>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</si>
  <si>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</si>
  <si>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</si>
  <si>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</si>
  <si>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</si>
  <si>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</si>
  <si>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</si>
  <si>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</si>
  <si>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</si>
  <si>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</si>
  <si>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</si>
  <si>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</si>
  <si>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</si>
  <si>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</si>
  <si>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</si>
  <si>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</si>
  <si>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</si>
  <si>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Год (N+2)</t>
  </si>
  <si>
    <t>Всего по всем точкам присоединения,
в том числе:</t>
  </si>
  <si>
    <t>12</t>
  </si>
  <si>
    <t>14</t>
  </si>
  <si>
    <t>16</t>
  </si>
  <si>
    <t>18</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</si>
  <si>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</si>
  <si>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</si>
  <si>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</si>
  <si>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</si>
  <si>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</si>
  <si>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</si>
  <si>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</si>
  <si>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</si>
  <si>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</si>
  <si>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</si>
  <si>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</si>
  <si>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</si>
  <si>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</si>
  <si>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</si>
  <si>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</si>
  <si>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</si>
  <si>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</si>
  <si>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</si>
  <si>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</si>
  <si>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</si>
  <si>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</si>
  <si>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</si>
  <si>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</si>
  <si>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</si>
  <si>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</si>
  <si>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</si>
  <si>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</si>
  <si>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</si>
  <si>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</si>
  <si>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</si>
  <si>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</si>
  <si>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</si>
  <si>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Общий объем освоения капитальных вложений по инвестиционному проекту за период реализации инвестиционной программы</t>
  </si>
  <si>
    <t>При заполнении столбца 4 указывается следующие виды оборудования:</t>
  </si>
  <si>
    <t>Выполнение строительно- монтажных и пусконаладочных работ</t>
  </si>
  <si>
    <t>от «__» _____ 2016 г. №___</t>
  </si>
  <si>
    <t>Год раскрытия информации: 2019 год</t>
  </si>
  <si>
    <t>Общество с ограниченной ответственностью "Красноярский жилищно-коммунальный комплекс"</t>
  </si>
  <si>
    <t>г. Красноярск</t>
  </si>
  <si>
    <t>модернизация</t>
  </si>
  <si>
    <r>
      <t xml:space="preserve">Сметная стоимость проекта в ценах </t>
    </r>
    <r>
      <rPr>
        <b/>
        <sz val="11"/>
        <color rgb="FFFF0000"/>
        <rFont val="Times New Roman"/>
        <family val="1"/>
        <charset val="204"/>
      </rPr>
      <t>2019</t>
    </r>
    <r>
      <rPr>
        <b/>
        <sz val="11"/>
        <rFont val="Times New Roman"/>
        <family val="1"/>
        <charset val="204"/>
      </rPr>
      <t xml:space="preserve"> года с НДС, млн. руб.</t>
    </r>
  </si>
  <si>
    <t>нд</t>
  </si>
  <si>
    <t>локальный сметный расчет</t>
  </si>
  <si>
    <t>город Красноярск</t>
  </si>
  <si>
    <t>Красноярский край</t>
  </si>
  <si>
    <t>Приложение № 2</t>
  </si>
  <si>
    <t>к приказу Министерства промышленности, энергетики и жилищно-коммунального хозяйства Красноярского края</t>
  </si>
  <si>
    <t>от "_______"____________2019 г</t>
  </si>
  <si>
    <t>Форма 2. План финансирования капитальных вложений по инвестиционным проектам</t>
  </si>
  <si>
    <t>Инвестиционная программа</t>
  </si>
  <si>
    <t>Общества с ограниченной ответственностью "Красноярский жилищно-коммунальный комплекс"</t>
  </si>
  <si>
    <t xml:space="preserve">                                                        </t>
  </si>
  <si>
    <t xml:space="preserve"> полное наименование субъекта электроэнергетики</t>
  </si>
  <si>
    <t>Утвержденные плановые значения показателей приведены в соответствии с</t>
  </si>
  <si>
    <t>Приказом Министерства промышленности, энергетики и жилищно-коммунального хозяйства Красноярского края от 16.07.2018 № 08-100</t>
  </si>
  <si>
    <t>реквизиты решения органа исполнительной власти, утвердившего инвестиционную программу</t>
  </si>
  <si>
    <t>Номер группы инвести-ционных проектов</t>
  </si>
  <si>
    <t xml:space="preserve">  Наименование инвестиционного проекта (группы инвестиционных проектов)</t>
  </si>
  <si>
    <t>Идентификатор инвестицион-ного проекта</t>
  </si>
  <si>
    <t>Год окончания реализации инвестицион-ного проекта</t>
  </si>
  <si>
    <t>Полная сметная стоимость инвестиционного проекта в соответствии с утвержденной проектной документацией</t>
  </si>
  <si>
    <t>Размер платы за технологическое присоединение (подключение), млн рублей</t>
  </si>
  <si>
    <t xml:space="preserve">Фактический объем финансирования на 01.01.2017 года, млн рублей 
(с НДС) </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</si>
  <si>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t>
  </si>
  <si>
    <t xml:space="preserve">Оценка полной стоимости инвестиционного проекта в прогнозных ценах соответствующих лет, млн рублей (с НДС) </t>
  </si>
  <si>
    <t xml:space="preserve">Остаток финансирования капитальных вложений в прогнозных ценах соответствующих лет,  млн рублей 
(с НДС) </t>
  </si>
  <si>
    <t>Финансирование капитальных вложений 
2017 года в прогнозных ценах, млн рублей (с НДС)</t>
  </si>
  <si>
    <t>Финансирование капитальных вложений в прогнозных ценах соответствующих лет, млн рублей (с НДС)</t>
  </si>
  <si>
    <t>Краткое обоснование  корректировки утвержденного плана</t>
  </si>
  <si>
    <t>Утвержденный план</t>
  </si>
  <si>
    <t>Предложение по корректировке утвержденного плана</t>
  </si>
  <si>
    <t>Утвержденный план 2018 года</t>
  </si>
  <si>
    <t>Факт 2018 года</t>
  </si>
  <si>
    <t>Утвержденный план 2019 года</t>
  </si>
  <si>
    <t>Предложение по корректировке утвержденного плана года 2019</t>
  </si>
  <si>
    <t>Утвержденный план 2020 года</t>
  </si>
  <si>
    <t>Предложение по корректировке утвержденного плана года 2020</t>
  </si>
  <si>
    <t>Итого за период реализации инвестиционной программы
(план)</t>
  </si>
  <si>
    <t>Итого за период реализации инвестиционной программы
(с учетом предложений по корректировке утвержденного плана)</t>
  </si>
  <si>
    <t xml:space="preserve">Утвержденный план </t>
  </si>
  <si>
    <t>в базисном уровне цен, млн рублей 
(с НДС)</t>
  </si>
  <si>
    <t>в ценах, сложившихся ко времени составления сметной документации, млн рублей (с НДС)</t>
  </si>
  <si>
    <t>месяц и год составления сметной документации</t>
  </si>
  <si>
    <t xml:space="preserve">в текущих ценах, млн рублей (с НДС) </t>
  </si>
  <si>
    <t xml:space="preserve">в прогнозных ценах соответствующих лет, млн рублей 
(с НДС) </t>
  </si>
  <si>
    <t>План 
на 01.01.2017 года</t>
  </si>
  <si>
    <t>План 
на 01.01.2019 года</t>
  </si>
  <si>
    <t>Предложение по корректировке утвержденного плана на 01.01.2019 года</t>
  </si>
  <si>
    <t>Общий объем финансирования, в том числе за счет:</t>
  </si>
  <si>
    <t>бюджетов субъектов Российской Федерации и муниципальных образований</t>
  </si>
  <si>
    <t>средств, полученных от оказания услуг, реализации товаров по регулируемым государством ценам (тарифам)</t>
  </si>
  <si>
    <t>16.1</t>
  </si>
  <si>
    <t>16.2</t>
  </si>
  <si>
    <t>16.3</t>
  </si>
  <si>
    <t>16.4</t>
  </si>
  <si>
    <t>32.1</t>
  </si>
  <si>
    <t>32.2</t>
  </si>
  <si>
    <t>32.3</t>
  </si>
  <si>
    <t>32.4</t>
  </si>
  <si>
    <t>32.5</t>
  </si>
  <si>
    <t>32.6</t>
  </si>
  <si>
    <t>32.7</t>
  </si>
  <si>
    <t>32.8</t>
  </si>
  <si>
    <t>32.9</t>
  </si>
  <si>
    <t>32.10</t>
  </si>
  <si>
    <t>32.11</t>
  </si>
  <si>
    <t>32.12</t>
  </si>
  <si>
    <t>32.13</t>
  </si>
  <si>
    <t>32.14</t>
  </si>
  <si>
    <t>32.15</t>
  </si>
  <si>
    <t>32.16</t>
  </si>
  <si>
    <t>32.17</t>
  </si>
  <si>
    <t>32.18</t>
  </si>
  <si>
    <t>32.19</t>
  </si>
  <si>
    <t>32.20</t>
  </si>
  <si>
    <t>32.21</t>
  </si>
  <si>
    <t>32.22</t>
  </si>
  <si>
    <t>32.23</t>
  </si>
  <si>
    <t>32.24</t>
  </si>
  <si>
    <t>32.25</t>
  </si>
  <si>
    <t>32.26</t>
  </si>
  <si>
    <t>32.27</t>
  </si>
  <si>
    <t>32.28</t>
  </si>
  <si>
    <t>32.29</t>
  </si>
  <si>
    <t>32.30</t>
  </si>
  <si>
    <t>0</t>
  </si>
  <si>
    <t>ВСЕГО по инвестиционной программе, в том числе:</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</si>
  <si>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</si>
  <si>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</si>
  <si>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</si>
  <si>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</si>
  <si>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</si>
  <si>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</si>
  <si>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</si>
  <si>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</si>
  <si>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</si>
  <si>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</si>
  <si>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</si>
  <si>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</si>
  <si>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Технологическое присоединение, всего, в том числе:</t>
  </si>
  <si>
    <t>Г</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</si>
  <si>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</si>
  <si>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</si>
  <si>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</si>
  <si>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</si>
  <si>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</si>
  <si>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</si>
  <si>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</si>
  <si>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</si>
  <si>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</si>
  <si>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</si>
  <si>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</si>
  <si>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</si>
  <si>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</si>
  <si>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</si>
  <si>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</si>
  <si>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</si>
  <si>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</si>
  <si>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</si>
  <si>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</si>
  <si>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</si>
  <si>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</si>
  <si>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1.1.3.2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</si>
  <si>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</si>
  <si>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</si>
  <si>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</si>
  <si>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</si>
  <si>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</si>
  <si>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</si>
  <si>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</si>
  <si>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</si>
  <si>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</si>
  <si>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</si>
  <si>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</si>
  <si>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</si>
  <si>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</si>
  <si>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</si>
  <si>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 xml:space="preserve">Модернизация оборудования трансформаторной подстанции № 614, расположенной по ул.  26 Бакинских комиссаров, 50 г, с заменой трансформатора типа ТМ мощностью 400 кВА на трансформатор типа ТМГ мощностью 630 кВА </t>
  </si>
  <si>
    <t>H_101120000804</t>
  </si>
  <si>
    <t>З</t>
  </si>
  <si>
    <t>02.2018</t>
  </si>
  <si>
    <t>Приведение сметной стоимости к ценам 2018 года</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</si>
  <si>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</si>
  <si>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</si>
  <si>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</si>
  <si>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</si>
  <si>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</si>
  <si>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</si>
  <si>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Модернизация электрических сетей 0,4 кВ, запитанных от трансформаторной подстанции  № 593, расположенной по ул. 1-я Шинная, 26 г, осуществляющих электроснабжение частных жилых домов по ул. 1-я Шинная, 26-38, ул. 2-я Шинная, 25-40, ул. 3-я Шинная, 25-42, ул. 4-я Шинная, 27-41, в следующем объеме:  замена провода марки А-25 протяженностью 1,084 км на самонесущий провод марки СИП 4 (4х50) протяженностью 1,084 км</t>
  </si>
  <si>
    <t>H_0000024554</t>
  </si>
  <si>
    <t>Модернизация электрических сетей 0,4 кВ,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 замена провода марки А-70 протяженностью 1,434 км на самонесущий провод  марки СИП 4 (4х70) протяженностью 1,434 км</t>
  </si>
  <si>
    <t>H_СТР09754</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</si>
  <si>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 замена провода марки А-50 протяженностью 1,200 км на самонесущий провод марки СИП 4 (4х70) протяженностью 1,200 км</t>
  </si>
  <si>
    <t>H_СТР09758</t>
  </si>
  <si>
    <t>Замена кабельной линии 10 кВ марки ААБ (3х120) мм² протяженностью 0,770 км на кабель марки ААБл (3х185) мм² протяженностью 0,770 км от ТП-508, расположенной по ул. Армейская, 21 г, до ТП-51, расположенной по ул. Краснодарская, 44 г.</t>
  </si>
  <si>
    <t>H_ИНФ05163</t>
  </si>
  <si>
    <t>Замена кабельной линии 10 кВ марки ААШВ (3х95) мм² протяженностью 1,979 км на кабель марки ААШВ (3х185) мм² протяженностью 1,979 км от ТП-914, расположенной по ул. Мате Залки, 6 г, до ТП-10110, расположенной по ул. Рокоссовского, 18 д</t>
  </si>
  <si>
    <t>H_ИНФ07306</t>
  </si>
  <si>
    <t>Мероприятие выполнено в 2017 году за счет других источников финансирования</t>
  </si>
  <si>
    <t>Модернизация электрических сетей 0,4кВ протяженностью 1,288 км, запитанных от трансформаторной подстанции № 280, осуществляющих электроснабжение жилых домов по ул. Вавилова, 6-46 (четные), Побежимова, 2-48 (четные), 45, 47, на электрические сети протяженностью  2,350 км (включая ввода к жилым домам), в следующем объеме: а) замена провода марки А-25 на самонесущий провод марки СИП 4 (4х50);                                                                                                        б) замена провода марки А-35 на самонесущий провод марки СИП 4 (4х70); в) замена провода марки А-10 на самонесущий провод марки СИП 4 (4х16)</t>
  </si>
  <si>
    <t>H_ИНФ06443</t>
  </si>
  <si>
    <t xml:space="preserve">Договор на услуги по разработке проектной документации на мероприятия по модернизации  электрических сетей. </t>
  </si>
  <si>
    <t>H_00000001</t>
  </si>
  <si>
    <t>Разработка проектной документации включена в состав мероприятия по модернизации электрических сетей от ТП-1А (134-8-2)</t>
  </si>
  <si>
    <t>1.2.2.2.</t>
  </si>
  <si>
    <t>Модернизация электрических сетей 0,4кВ протяженностью 1,435 км, запитанных от трансформаторной подстанции № 1А (134-8-2), осуществляющих электроснабжение жилых домов по ул. Ясная, на электрические сети протяженностью  3,27 км с перераспределением нагрузки, в следующем объеме: а) замена кабельных линий марки АВВГ (4х70) мм² на кабельные линии марки АВБШВ (4х240) мм²; б) замена проводов марки А-50, А-35, А-16 на самонесущие провода марки СИП 4 (4х95), СИП 4 (4х50), СИП 4 (4х35).</t>
  </si>
  <si>
    <t>H_ИНФ12181</t>
  </si>
  <si>
    <t>Обращение ДГХ администрации города Красноярска в адрес ООО "КрасКом" о включении мероприятий по повышению надежности электроснабжения   потребителей микрорайона "Вторичные ресурсы" в инвестиционную программу. Жалобы на низкое напряжение в электрической сети жителей микрорайона.</t>
  </si>
  <si>
    <t>Модернизация электрических сетей 0,4 кВ, запитанных от комплектной трансформаторной подстанции  № 981 А, расположенной по ул. Базайская, 27 г, осуществляющих электроснабжение частных жилых домов по ул. Базайская, 6-41, в следующем объеме: замена провода марки А-35 протяженностью 0,472 км на самонесущий провод марки СИП 4 (4х50) протяженность 0,472 км</t>
  </si>
  <si>
    <t>H_СТР09762</t>
  </si>
  <si>
    <t>2019</t>
  </si>
  <si>
    <t>04.2016</t>
  </si>
  <si>
    <t>02.2019</t>
  </si>
  <si>
    <t>Приведение сметной стоимости к ценам 2019 года</t>
  </si>
  <si>
    <t>Модернизация электрических сетей 0,4 кВ, запитанных от комплектной трансформаторной подстанции  № 981, расположенной по ул. Базайская, 76г, осуществляющих электроснабжение частных жилых домов по ул. Базайская, 45-136, в следующем объеме: замена провода марки А-35 протяженностью 2,511 км на самонесущий провод марки СИП 4 (4х50) протяженностью 2,511 км</t>
  </si>
  <si>
    <t>H_СТР09756</t>
  </si>
  <si>
    <t>Модернизация электрических сетей 0,4 кВ, запитанных от комплектной трансформаторной подстанции  № 982, расположенной по ул. Базайская, 140г, осуществляющих электроснабжение частных жилых домов по ул. Базайская, 136-158, в следующем объеме: замена провода марки А-35 протяженностью 1,05 км на самонесущий провод марки СИП 4 (4х50) протяженностью 1,05 км</t>
  </si>
  <si>
    <t>H_СТР09763</t>
  </si>
  <si>
    <t>Модернизация электрических сетей 0,4 кВ, запитанных от трансформаторной подстанции                        № 479, расположенной по ул.Брянская, 141, осуществляющих электроснабжение жилых домов по ул. Брянская, 141, 336-358, в следующем объеме: замена провода марки А-35 протяженностью 0,333 км на самонесущий провод марки СИП 4 (4х50) протяженностью 0,425 км</t>
  </si>
  <si>
    <t>H_ИНФ11307</t>
  </si>
  <si>
    <t>Модернизация электрических сетей 0,4 кВ, запитанных от комплектной трансформаторной подстанции  № 881,  осуществляющих электроснабжение жилых домов по ул. Лесная, 247-307, в следующем объеме: замена провода марки А-35 протяженностью 0,769 км на самонесущий провод марки СИП 4 (4х50) протяженностью 0,769 км</t>
  </si>
  <si>
    <t>H_ИНФ07094</t>
  </si>
  <si>
    <t>Замена кабельной линии 6 кВ марки ААБ (3х150) мм² протяженностью 1,3 км на кабель марки ААБл (3х185) мм² протяженностью 0,82 км от РП-10-116 по ул, Рейдовая, 57Г до РУ-32А (яч. 6)</t>
  </si>
  <si>
    <t>H_ИНФ04670</t>
  </si>
  <si>
    <t>10.2016</t>
  </si>
  <si>
    <t>Замена кабельной линии 6кВ марки  ААБ (3х120) мм² протяженностью 1,229 км на кабель ААБл (3х185)мм² протяженностью 1,229 км от РП-10-116 по ул. Рейдовая, 57Г до ТП-662  по ул. Одесская, 3А</t>
  </si>
  <si>
    <t>H_ИНФ04691</t>
  </si>
  <si>
    <t>Мероприятие выполнено за счет других источников финансирования</t>
  </si>
  <si>
    <t>Замена кабельной линии 6кВ марки АСБ (3х150) мм² протяженностью 0,23 км на кабель марки  ААБл (3х185) мм² протяженностью 0,23 км от ТП-655 по ул. 26 Бакинских комиссаров, 3 д до РУ-21 (яч. 17)</t>
  </si>
  <si>
    <t>H_ИНФ04680</t>
  </si>
  <si>
    <t>Мероприятие выполнено в 2017 году в рамках капитального ремонта</t>
  </si>
  <si>
    <t>Замена кабельной линии 6кВ марки АСБ (3х150) мм² протяженностью 0,3 км на кабель марки АСБ (3х185) мм² протяженностью 0,3 км от ТП-655 по ул. 26 Бакинских комиссаров, 3 д до РУ-30 (яч. 3)</t>
  </si>
  <si>
    <t>H_ИНФ04678</t>
  </si>
  <si>
    <t>H_00000002</t>
  </si>
  <si>
    <t>11.2016</t>
  </si>
  <si>
    <t>Модернизация электрических сетей 6 кВ ф. 92-28 (участок с совместной подвеской проводов ф. 92-28 и ВЛ-0,4 кВ) и 0,4 кВ , запитанных от комплектной трансформаторной подстанции  № 975 А, расположенной по ул. Свердловская, 197 г, осуществляющих электроснабжение частных жилых домов по ул. Экскурсантов, 5-31, ул. Туристская, 1-31, ул. Рощевая, 1-19, пер, Односторонний, 2-7, в следующем объеме:</t>
  </si>
  <si>
    <t>Ветхое состояние сетей. Неисполнение обязательств подрядчиком при выполнении мероприятий ИП 2018 года.</t>
  </si>
  <si>
    <t>1) замена провода ВЛ-6 кВ ф. 92-28 марки АС-70 мм² длиной 0,333 км на самонесущий провод марки СИП-3 1х95 мм² длиной 0,333 км;</t>
  </si>
  <si>
    <t>2) замена кабельных вводов, напряжением 0,4 кВ, от КТП-975А до опор ВЛ-0,4 кВ марки АВВГ (3х95) мм² длиной 0,1 км на кабельные ввода марки АВВГ (4х185) мм² длиной 0,1 км;</t>
  </si>
  <si>
    <t>3) замена провода марки А-70 мм² длиной 1,434 км на самонесущий провод марки СИП-4 (4х70) мм² длиной 1,434 км;</t>
  </si>
  <si>
    <t>4) замена вводов, напряжением 0,22 кВ, в жилые дома по ул. Экскурсантов, 5-31, ул. Туристская, 1-31, ул. Рощевая, 1-19, пер, Односторонний, 2-7</t>
  </si>
  <si>
    <t>Модернизация электрических сетей 0,4 кВ, запитанных от комплектной трансформаторной подстанции  № 980, расположенной по ул. 2-я Боровая, 69 г, осуществляющих электроснабжение частных жилых домов по ул. 2-я Боровая, 6-63, в следующем объеме:</t>
  </si>
  <si>
    <t>1) замена провода ВЛ-6 кВ ф. 92-28 марки АС-50 мм² длиной 0,450 км на самонесущий провод марки СИП-3 1х95 мм² длиной 0,450 км;</t>
  </si>
  <si>
    <t>2) замена провода марки А-50 мм² длиной 0,600 км на самонесущий провод марки СИП-4 (4х70) мм² длиной 0,600 км;</t>
  </si>
  <si>
    <t>3) замена вводов, напряжением 0,22 кВ, в жилые дома по ул. ул. 2-я Боровая, 6-63</t>
  </si>
  <si>
    <t>Модернизация электрических сетей 0,4 кВ, запитанных от комплектной трансформаторной подстанции  № 976, расположенной по ул. Торговая, 7 г, осуществляющих электроснабжение частных жилых домов по ул. Торговая, 1-60, ул. Карьерная, 29-46А, ул. Колхозная, 24-48, ул. Каменная, 1-8, ул. Сибирская, 17-88, ул. Каштачная, 1-8, ул. 1-я Боровая, 9-44, ул. 2-я Боровая, 23, в следующем объеме:  замена провода марки А-50 протяженностью 3,953 км на самонесущий провод марки СИП 4 (4х70) протяженностью 3,953 км</t>
  </si>
  <si>
    <t>H_СТР09765</t>
  </si>
  <si>
    <t>2020</t>
  </si>
  <si>
    <t>В связи с исчислением НДС по ставке 20 %  с 01 января 2019 года согласно пп. 2В) ст. 1 и п. 4 ст. 5 Федерального закона от 03.08.2018 № 303-ФЗ</t>
  </si>
  <si>
    <t>Замена двух кабельных линии 10кВ марки ААБл (3х150) мм² протяженностью 2х2,021 км на кабели марки ААБ2л (3х185) мм² протяженностью 2х2,021 км от ПС-10 110/10 кВ "Нагорная" (яч. 13, 32) до ТП-480 по ул. Маерчака, 107 стр. 4</t>
  </si>
  <si>
    <t>H_ИНФ05400</t>
  </si>
  <si>
    <t>H_00000003</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</si>
  <si>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</si>
  <si>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</si>
  <si>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</si>
  <si>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</si>
  <si>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</si>
  <si>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</si>
  <si>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</si>
  <si>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</si>
  <si>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</si>
  <si>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</si>
  <si>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</si>
  <si>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</si>
  <si>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</si>
  <si>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</si>
  <si>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</si>
  <si>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</si>
  <si>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</si>
  <si>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</si>
  <si>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</si>
  <si>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</si>
  <si>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</si>
  <si>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</si>
  <si>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</si>
  <si>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</si>
  <si>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</si>
  <si>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</si>
  <si>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</si>
  <si>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</si>
  <si>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</si>
  <si>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Прочее новое строительство объектов электросетевого хозяйства, всего, в том числе:</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</si>
  <si>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</si>
  <si>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</si>
  <si>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</si>
  <si>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r>
      <rPr>
        <vertAlign val="superscript"/>
        <sz val="12"/>
        <rFont val="Times New Roman"/>
        <family val="1"/>
        <charset val="204"/>
      </rPr>
      <t>1)</t>
    </r>
    <r>
      <rPr>
        <sz val="11"/>
        <color theme="1"/>
        <rFont val="Calibri"/>
        <family val="2"/>
        <charset val="204"/>
        <scheme val="minor"/>
      </rPr>
      <t xml:space="preserve"> Вместо слов «Факт (Предложение по корректировке утвержденного плана)» указывается слово «Факт», если год, в отношении которого заполняется столбец, будет завершен по состоянию на плановую дату раскрытия сетевой организацией информации об инвестиционной программе (о проекте инвестиционной программы и (или) проекте изменений, вносимых в инвестиционную программу) и обосновывающих ее материалах, либо в противном случае – слова «Предложение по корректировке утвержденного плана».</t>
    </r>
  </si>
  <si>
    <r>
      <rPr>
        <vertAlign val="superscript"/>
        <sz val="12"/>
        <rFont val="Times New Roman"/>
        <family val="1"/>
        <charset val="204"/>
      </rPr>
      <t>2)</t>
    </r>
    <r>
      <rPr>
        <sz val="11"/>
        <color theme="1"/>
        <rFont val="Calibri"/>
        <family val="2"/>
        <charset val="204"/>
        <scheme val="minor"/>
      </rPr>
      <t xml:space="preserve"> Вместо слов «План (Утвержденный план)» указывается слово «План», если на год, в отношении которого заполняется столбец, отсутствует утвержденная инвестиционная программа сетевой организации, либо в противном случае – слова «Утвержденный план».</t>
    </r>
  </si>
  <si>
    <r>
      <rPr>
        <vertAlign val="superscript"/>
        <sz val="12"/>
        <rFont val="Times New Roman"/>
        <family val="1"/>
        <charset val="204"/>
      </rPr>
      <t>3)</t>
    </r>
    <r>
      <rPr>
        <sz val="11"/>
        <color theme="1"/>
        <rFont val="Calibri"/>
        <family val="2"/>
        <charset val="204"/>
        <scheme val="minor"/>
      </rPr>
      <t xml:space="preserve"> Словосочетания вида «год N», «год (N-1)», «год (N+1)» в различных падежах заменяются указанием года (четыре цифры и слово «год» в соответствующем падеже), который определяется как первый год реализации инвестиционной программы (проекта инвестиционной программы и (или) изменений, вносимых в утвержденную инвестиционную программу) плюс или минус количество лет, равных числу указанному в словосочетании соответственно после знака «+» или «-».</t>
    </r>
  </si>
  <si>
    <r>
      <rPr>
        <vertAlign val="superscript"/>
        <sz val="12"/>
        <rFont val="Times New Roman"/>
        <family val="1"/>
        <charset val="204"/>
      </rPr>
      <t>4)</t>
    </r>
    <r>
      <rPr>
        <sz val="11"/>
        <color theme="1"/>
        <rFont val="Calibri"/>
        <family val="2"/>
        <charset val="204"/>
        <scheme val="minor"/>
      </rPr>
      <t xml:space="preserve"> «год X» заменяется указанием года (четыре цифры и слово «год» в соответствующем падеже), который определяется как год, в котором сетевой организацией раскрывается информация об инвестиционной программе (о проекте инвестиционной программе и (или) изменений, вносимых в инвестиционную программу).</t>
    </r>
  </si>
  <si>
    <t xml:space="preserve">Подписано с использованием электронной цифровой подписи от 19.12.2018 серийный номер 01 af 63 e0 7a c4 0c d2 80 e9 11 40 03 61 fc ea 7e </t>
  </si>
  <si>
    <t>Замещение (обновление) электрической сети/повышение экономической эффективности (мероприятия направленные на снижение эксплуатационных затрат) оказания услуг в сфере электроэнергетики</t>
  </si>
  <si>
    <t>одноцепн.</t>
  </si>
  <si>
    <t>н/д</t>
  </si>
  <si>
    <t>КЛ</t>
  </si>
  <si>
    <t>КЛ 0,4 кВ</t>
  </si>
  <si>
    <t xml:space="preserve">ВЛ 0,4 кВ </t>
  </si>
  <si>
    <t>ВЛ</t>
  </si>
  <si>
    <t>в земле</t>
  </si>
  <si>
    <t>дерев. с ж/б пасынками</t>
  </si>
  <si>
    <t xml:space="preserve">от КТП 981 </t>
  </si>
  <si>
    <t>тоже в %</t>
  </si>
  <si>
    <t>Удельные стоимостные показатели реализации инвестиционного проекта млн.руб. (без НДС)</t>
  </si>
  <si>
    <t>Фактическая продолжительность j-го прекращения передачи электрической энергии в рамках технологического нарушения, которое произошло до выполнения инвестиционного проекта Tj, час</t>
  </si>
  <si>
    <t>Фактическое количество потребителей услуг, в отношении которых до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</si>
  <si>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 - максимальное за отчетный год k до выполнения инвестиционного проекта фактическое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Ntk до, шт.;
</t>
  </si>
  <si>
    <r>
      <rPr>
        <b/>
        <sz val="11"/>
        <color theme="1"/>
        <rFont val="Symbol"/>
        <family val="1"/>
        <charset val="2"/>
      </rPr>
      <t>D</t>
    </r>
    <r>
      <rPr>
        <b/>
        <sz val="11"/>
        <color theme="1"/>
        <rFont val="Calibri"/>
        <family val="2"/>
        <charset val="204"/>
        <scheme val="minor"/>
      </rPr>
      <t>пsaidi k (ст.6=(ст.3*ст.4)/ст.5)</t>
    </r>
  </si>
  <si>
    <t>Ожидаемая продолжительность i-го прекращения передачи электрической энергии в рамках технологического нарушения, которое произошло после выполнения инвестиционного проекта Ti после, час</t>
  </si>
  <si>
    <t>Ожидаемое количество потребителей услуг, в отношении которых после выполнения инвестиционной проекта в течении отчетного года произошло j-ое прекращение передачи электрической энергии в рамках технологического нарушения, Ni, шт</t>
  </si>
  <si>
    <t xml:space="preserve">Ожидаемое максимальное за плановый год после выполнения инвестиционного проекта число потребителей услуг в субъекте Российской Федерации, на территории которого реализуется инвестиционный проект, в том числе потребителей электрической энергии, обслуживаемых энергосбытовыми организациями (гарантирующими поставщиками), энергопринимающие устройства которых непосредственно присоединены к объектам электросетевого хозяйства сетевой организации, Nt после шт.;
</t>
  </si>
  <si>
    <t xml:space="preserve">Продолжительность периода, для каждого года k которого определяются фактические значения показателей, которая составляет не менее 3 лет при наличии отчетных данных по фактическим значениям указанных показателей за соответствующие годы, а при их отсутствии продолжительность периода может быть сокращена до периода, за который у сетевой организации имеются отчетные данные, h лет.
</t>
  </si>
  <si>
    <t>В соответствии с п. 19 главы IV Приказа Минэнерго России от 14.03.2016 №177 "Об утверждении Методических указаний по расчету количественных показателей инвестиционных программ сетевых организаций".</t>
  </si>
  <si>
    <t xml:space="preserve">ООО "КрасКом"                                                                                                                                                                                                      </t>
  </si>
  <si>
    <t>Форма 1. Перечень инвестиционных проектов</t>
  </si>
  <si>
    <t>Идентифика-тор инвестицион-ного проекта</t>
  </si>
  <si>
    <t>Цели реализации инвестиционных проектов и плановые (фактические) значения количественных показателей, характеризующие достижение таких целей</t>
  </si>
  <si>
    <t>Развитие электрической сети/усиление существующей электрической сети, связанное с подключением новых потребителей</t>
  </si>
  <si>
    <t xml:space="preserve">Повышение надежности оказываемых услуг в сфере электроэнергетики </t>
  </si>
  <si>
    <t xml:space="preserve">Повышение качества оказываемых услуг в сфере электроэнергетики </t>
  </si>
  <si>
    <t>Выполнение требований законодательства Российской Федерации, предписаний органов исполнительной власти, регламентов рынков электрической энергии</t>
  </si>
  <si>
    <t>Обеспечение текущей деятельности в сфере электроэнергетики, в том числе развитие информационной инфраструктуры, хозяйственное обеспечение деятельности</t>
  </si>
  <si>
    <t>Инвестиции, связанные с деятельностью, не относящейся к сфере электроэнергетики</t>
  </si>
  <si>
    <t>Показатель увеличения мощности силовых трансформаторов на подстанциях, не связанного с осуществлением технологического присоединения к электрическим сетям, кВА</t>
  </si>
  <si>
    <t>Показатель увеличения протяженности линий электропередачи, не связанного с осуществлением технологического присоединения к электрическим сетям, км</t>
  </si>
  <si>
    <t>Показатель замены линий электропередачи, км</t>
  </si>
  <si>
    <t>Показатель оценки изменения средней продолжительности прекращения передачи электрической энергии потребителям услуг</t>
  </si>
  <si>
    <t>Наименование количественного показателя, соответствующего цели</t>
  </si>
  <si>
    <t>6.1</t>
  </si>
  <si>
    <t>6.2</t>
  </si>
  <si>
    <t>8.1</t>
  </si>
  <si>
    <t>8.2</t>
  </si>
  <si>
    <t>8.3</t>
  </si>
  <si>
    <t>8.4</t>
  </si>
  <si>
    <t>9.1</t>
  </si>
  <si>
    <t>9.2</t>
  </si>
  <si>
    <t>9.3</t>
  </si>
  <si>
    <t>9.4</t>
  </si>
  <si>
    <t>10.1</t>
  </si>
  <si>
    <t>10.2</t>
  </si>
  <si>
    <t>10.3</t>
  </si>
  <si>
    <t>10.4</t>
  </si>
  <si>
    <t>Приложение № 1.3</t>
  </si>
  <si>
    <t>от "_______"____________2018 г</t>
  </si>
  <si>
    <t xml:space="preserve"> на год 2020</t>
  </si>
  <si>
    <r>
      <t>Замена двух кабельных линии 10кВ марки ААБл (3х150) мм</t>
    </r>
    <r>
      <rPr>
        <sz val="12"/>
        <color rgb="FFFF0000"/>
        <rFont val="Calibri"/>
        <family val="2"/>
        <charset val="204"/>
      </rPr>
      <t>²</t>
    </r>
    <r>
      <rPr>
        <sz val="11"/>
        <color rgb="FFFF0000"/>
        <rFont val="Calibri"/>
        <family val="2"/>
        <charset val="204"/>
        <scheme val="minor"/>
      </rPr>
      <t xml:space="preserve"> протяженностью 2х2,021 км на кабели марки ААБ2л (3х185) мм</t>
    </r>
    <r>
      <rPr>
        <sz val="12"/>
        <color rgb="FFFF0000"/>
        <rFont val="Calibri"/>
        <family val="2"/>
        <charset val="204"/>
      </rPr>
      <t>²</t>
    </r>
    <r>
      <rPr>
        <sz val="11"/>
        <color rgb="FFFF0000"/>
        <rFont val="Calibri"/>
        <family val="2"/>
        <charset val="204"/>
        <scheme val="minor"/>
      </rPr>
      <t xml:space="preserve"> протяженностью 2х2,021 км от ПС-10 110/10 кВ "Нагорная" (яч. 13, 32) до ТП-480 по ул. Маерчака, 107 стр. 4</t>
    </r>
  </si>
  <si>
    <t>К_ИНФ05015</t>
  </si>
  <si>
    <t>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</si>
  <si>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</si>
  <si>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Информация о максимальной мощности энергопринимающих устройств потребителей, присоединенных к объектам электросетевого хозяйства, и максимальной мощности энергопринимающих устройств потребителей, планируемых к присоединению к объектам электросетевого хозяйства, строительство (реконструкция, модернизация и (или) техническое перевооружение) которых предусматривается инвестиционным проектом, в соответствии с договорами об осуществлении технологического присоединения к электрическим сетям</t>
  </si>
  <si>
    <t>мероприятие предусмотрено не в рамках договоров на осуществление технологического присоединения к электрическим сетям</t>
  </si>
  <si>
    <t>Информация об объектах электроэнергетики, предусмотренных инвестиционным проектом, содержащаяся в схеме и программе перспективного развития электроэнергетики субъектов Российской Федерации</t>
  </si>
  <si>
    <t>26</t>
  </si>
  <si>
    <t>27</t>
  </si>
  <si>
    <t>Карта-схема с отображением планируемого местоположения объектов электроэнергетики, строительство (реконструкция и (или) демонтаж) которых предусматривается инвестиционным проектом, а также смежных объектов электроэнергетики, которые существуют или строительство которых запланировано.</t>
  </si>
  <si>
    <t>Схема местоположения объектов представлена отдельным документом.</t>
  </si>
  <si>
    <t>28</t>
  </si>
  <si>
    <t>29</t>
  </si>
  <si>
    <t>Мероприятие предусмотрено не в рамках договоров на осуществление технологического присоединения к электрическим сетям</t>
  </si>
  <si>
    <t>Информация о наименовании, месте нахождения, максимальной мощности и ее распределении по каждой точке присоединения к объектам электросетевого хозяйства энергопринимающих устройств потребителей, которые необходимо присоединить к электричесим сетям сетевой организации в соответствии с заключенными договорами об осуществлении технологического присоединения к электрическим сетям, содержащими являющиеся неотъемлемой частью технические условия, в которых в составе перечня мероприятий по технологическому присоединению определены мероприятия, предусмотренные инвестиционным проектом</t>
  </si>
  <si>
    <t>Информация об определенных договорами об осуществлении технологического присоединения к электрическим сетям обязательствах сетевой организации по выполнению мероприятий, предусмотренных инвестиционным проектом</t>
  </si>
  <si>
    <t>Оценка влияния инвестиционного проекта на достижение плановых значений количественных показателей реализации инвестиционной программы (проекта инвестиционной программы). Плановые значения количественных показателей реализации инвестиционной программы, соответствующие целям инвестиционного проекта, указанным в пункте 2</t>
  </si>
  <si>
    <t>Раздел 2. Планируемые цели, задачи, этапы, сроки и конкретные результаты реализации инвестиционного проекта</t>
  </si>
  <si>
    <t>Раздел 3.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</si>
  <si>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r>
      <t xml:space="preserve">Инвестиционная программа       </t>
    </r>
    <r>
      <rPr>
        <u/>
        <sz val="12"/>
        <color theme="1"/>
        <rFont val="Times New Roman"/>
        <family val="1"/>
        <charset val="204"/>
      </rPr>
      <t>Общества с ограниченной ответственностью "Красноярский жилищно-коммунальный комплекс"</t>
    </r>
  </si>
  <si>
    <t xml:space="preserve">                                                         полное наименование субъекта электроэнергетики</t>
  </si>
  <si>
    <r>
      <t xml:space="preserve">Перечень показателей энергетической эффективности объектов приведен в соответствии с  </t>
    </r>
    <r>
      <rPr>
        <u/>
        <sz val="12"/>
        <rFont val="Times New Roman"/>
        <family val="1"/>
        <charset val="204"/>
      </rPr>
      <t>Приказом Региональной энергетической комиссии Красноярского края от  25.03.2019 № 29-о "Об установлении требований к программам в области энергосбережения и повышения энергетической эффективности организаций, осуществляющих регулируемые виды деятельности"</t>
    </r>
  </si>
  <si>
    <t>Идентификатор инвестиционного проекта</t>
  </si>
  <si>
    <t>Плановые значения показателей энергетической эффективности строящихся (реконструируемых, приобретаемых) объектов (показатели энергетической эффективности объектов, предусмотренные требованиями к программам в области энергосбережения и повышения энергетической эффективности, установленными уполномоченным органом исполнительной власти)</t>
  </si>
  <si>
    <t>Снижение фактического процента технологического расхода электрической    
энергии  по отношению к фактическому проценту технологического    
расхода в предшествующем году        
реализации программы, достигнутое по 
итогам реализации программы          
сокращения потерь, %</t>
  </si>
  <si>
    <t>Трансформаторная подстанция</t>
  </si>
  <si>
    <t>Линии электропередачи</t>
  </si>
  <si>
    <t>4.1.1</t>
  </si>
  <si>
    <t>4.1.2</t>
  </si>
  <si>
    <t>соответствует</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</si>
  <si>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t>
  </si>
  <si>
    <t>К_СТР13213</t>
  </si>
  <si>
    <t>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t>
  </si>
  <si>
    <t>К_СТР09756</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</si>
  <si>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t>
  </si>
  <si>
    <t>К_СТР09555</t>
  </si>
  <si>
    <t>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t>
  </si>
  <si>
    <t>К_СТР09761</t>
  </si>
  <si>
    <t>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t>
  </si>
  <si>
    <t>К_СТР09760ТП</t>
  </si>
  <si>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t>
  </si>
  <si>
    <t>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t>
  </si>
  <si>
    <t>К_ИНФ07979</t>
  </si>
  <si>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t>
  </si>
  <si>
    <t>К_ИНФ07089</t>
  </si>
  <si>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</si>
  <si>
    <t>К_ИНФ08452</t>
  </si>
  <si>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t>
  </si>
  <si>
    <t>К_СТР09760КЛ</t>
  </si>
  <si>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t>
  </si>
  <si>
    <t>К_ИНФ08004</t>
  </si>
  <si>
    <t>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t>
  </si>
  <si>
    <t>К_ИНФ15358</t>
  </si>
  <si>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t>
  </si>
  <si>
    <t>К_ИНФ08348</t>
  </si>
  <si>
    <t>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t>
  </si>
  <si>
    <t>К_СТР09764КЛН</t>
  </si>
  <si>
    <t>Номер группы инвестиционных проектов</t>
  </si>
  <si>
    <t>Наименование инвестиционного проекта (группы инвестиционных проектов)</t>
  </si>
  <si>
    <t>Оценка стоимости инвестиционного проекта, миллионов рублей</t>
  </si>
  <si>
    <t>Планируемая (предельная) цена закупки, миллионов рублей (без НДС)</t>
  </si>
  <si>
    <t>Сведения о заключенном договоре</t>
  </si>
  <si>
    <t>Сведения о потребностях в товарах (работах, услугах), закупленных для целей реализации утвержденной инвестиционной программы</t>
  </si>
  <si>
    <t>Сведения об осуществленной закупке товаров (работ, услуг)</t>
  </si>
  <si>
    <t>Фактическая дата</t>
  </si>
  <si>
    <t>Причины отклонений</t>
  </si>
  <si>
    <t>Предмет договора</t>
  </si>
  <si>
    <t>Наименование закупленного товара (работ, услуг)</t>
  </si>
  <si>
    <t>Единица измерения</t>
  </si>
  <si>
    <t>Сведения о количестве (объеме) закупленного товара (работ, услуг) в натуральном выражении</t>
  </si>
  <si>
    <t>Регион поставки товаров (выполнения работ, оказания услуг)</t>
  </si>
  <si>
    <t>Сведения о цене заключенного договора (стоимости закупленного товара, работы, услуги в соответствии с договором), миллионов рублей</t>
  </si>
  <si>
    <t>Срок исполнения договора (начало (окончание) месяц, год)</t>
  </si>
  <si>
    <t>Количество (объем) закупленного товара (работы, услуги) в натуральном выражении, учтенное при формировании утвержденной оценки полной стоимости инвестиционного проекта</t>
  </si>
  <si>
    <t>Стоимость закупленного товара (работы, услуги), учтенная в утвержденной оценке полной стоимости инвестиционного проекта, миллионов рублей</t>
  </si>
  <si>
    <t>Код закупки по ОКВЭД 2</t>
  </si>
  <si>
    <t>Источник финансирования закупки</t>
  </si>
  <si>
    <t>Закупка в электронной форме (да; нет)</t>
  </si>
  <si>
    <t>Фактическая дата размещения извещения о закупке (день, месяц, год)</t>
  </si>
  <si>
    <t>Публикация извещения на электронной торговой площадке (ЭТП)</t>
  </si>
  <si>
    <t>Дата подведения итогов конкурентной процедуры (дд.мм.гггг)</t>
  </si>
  <si>
    <t>Закупка у единственного поставщика (исполнителя, подрядчика) (да; нет)</t>
  </si>
  <si>
    <t>О закупке товаров (работ, услуг), удовлетворяющих критериям инновационной продукции</t>
  </si>
  <si>
    <t>Начала поставки товара (выполнения работ, оказания услуг) по договору (дд.мм.гггг)</t>
  </si>
  <si>
    <t>Исполнения поставщиком (подрядчиком, исполнителем) обязательств по договору (дд.мм.гггг)</t>
  </si>
  <si>
    <t>без НДС</t>
  </si>
  <si>
    <t>с НДС</t>
  </si>
  <si>
    <t>код по ОКЕИ</t>
  </si>
  <si>
    <t>наименование</t>
  </si>
  <si>
    <t>код по ОКАТО</t>
  </si>
  <si>
    <t>Плановое значение</t>
  </si>
  <si>
    <t>Фактическое значение</t>
  </si>
  <si>
    <t>НД</t>
  </si>
  <si>
    <t>Раздел 4. Показатели энергетической эффективности</t>
  </si>
  <si>
    <t>N п/п</t>
  </si>
  <si>
    <t>Наименование контрольных этапов реализации инвестиционного проекта с указанием событий/работ критического пути сетевого графика</t>
  </si>
  <si>
    <t>плановые</t>
  </si>
  <si>
    <t>фактические (предложения по корректировке плановых значений)</t>
  </si>
  <si>
    <t>начало (дата ДД.ММ.ГГГГ)</t>
  </si>
  <si>
    <t>окончание (дата ДД.ММ.ГГГГ)</t>
  </si>
  <si>
    <t>заключение договора об осуществлении технологического присоединения к электрическим сетям</t>
  </si>
  <si>
    <t>заключение договора о подключении к системам теплоснабжения</t>
  </si>
  <si>
    <t>принятие уполномоченным органом решения о подготовке документации по планировке территории</t>
  </si>
  <si>
    <t>утверждение документации по планировке территории</t>
  </si>
  <si>
    <t>получение правоустанавливающих документов на земельный участок</t>
  </si>
  <si>
    <t>заключение договора на проведение инженерных изысканий</t>
  </si>
  <si>
    <t>заключение договора на разработку проектной документации</t>
  </si>
  <si>
    <t>приемка проектной документации заказчиком</t>
  </si>
  <si>
    <t>получение положительного заключения экспертизы проектной документации</t>
  </si>
  <si>
    <t>получение заключения о достоверности определения сметной стоимости строительства, реконструкции объекта капитального строительства</t>
  </si>
  <si>
    <t>получение положительного заключения государственной экологической экспертизы проектной документации</t>
  </si>
  <si>
    <t>получение положительного заключения по результатам технологического и ценового аудита инвестиционного проекта (в случаях, когда получение такого заключения является обязательным)</t>
  </si>
  <si>
    <t>утверждение проектной документации</t>
  </si>
  <si>
    <t>получение разрешения на строительство</t>
  </si>
  <si>
    <t>разработка рабочей документации</t>
  </si>
  <si>
    <t>заключение договора на выполнение строительно-монтажных работ (дополнительного соглашения к договору)</t>
  </si>
  <si>
    <t>заключение договора на покупку основного оборудования</t>
  </si>
  <si>
    <t>Выполнение строительно-монтажных и пусконаладочных работ</t>
  </si>
  <si>
    <t>выполнение подготовительных работ на площадке строительства</t>
  </si>
  <si>
    <t>поставка основного оборудования</t>
  </si>
  <si>
    <t>монтаж основного оборудования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</si>
  <si>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</si>
  <si>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</si>
  <si>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пусконаладочные работы</t>
  </si>
  <si>
    <t>комплексное опробование оборудования</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</si>
  <si>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</si>
  <si>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t>
  </si>
  <si>
    <t>оформление (подписание) актов об осуществлении технологического присоединения к электрическим сетям</t>
  </si>
  <si>
    <t>оформление (подписание) актов о подключении</t>
  </si>
  <si>
    <t>приемка основных средств к бухгалтерскому учету</t>
  </si>
  <si>
    <t>получение разрешения на ввод объекта в эксплуатацию</t>
  </si>
  <si>
    <t>1.7</t>
  </si>
  <si>
    <t>1.8</t>
  </si>
  <si>
    <t>1.9</t>
  </si>
  <si>
    <t>1.10</t>
  </si>
  <si>
    <t>1.11</t>
  </si>
  <si>
    <t>1.12</t>
  </si>
  <si>
    <t>1.13</t>
  </si>
  <si>
    <t>1.14</t>
  </si>
  <si>
    <t>1.15</t>
  </si>
  <si>
    <t>Процент исполнения работ за весь период (процент)</t>
  </si>
  <si>
    <t>Процент выполнения за отчетный период (процент)</t>
  </si>
  <si>
    <t>плановое значение</t>
  </si>
  <si>
    <t>Финансирование капитальных вложений в прогнозных ценах соответствующих лет всего, миллионов рублей (с налогом на добавленную стоимость (далее - НДС), в том числе за счет:</t>
  </si>
  <si>
    <t>Освоение капитальных вложений в прогнозных ценах соответствующих лет всего, миллионы рублей (без НДС), в том числе:</t>
  </si>
  <si>
    <t>Освоение капитальных вложений в базисном уровне цен всего (по инвестиционному проекту, предусматривающему инвестиции в строительство и (или) реконструкцию объектов капитального строительства), миллионы рублей (без НДС), в том числе:</t>
  </si>
  <si>
    <t>Постановка объектов электросетевого хозяйства под напряжение, включение объектов капитального строительства для проведения пусконаладочных работ:</t>
  </si>
  <si>
    <t>объектов электроэнергетики, МВт</t>
  </si>
  <si>
    <t>объектов электросетевого хозяйства, МВ·А</t>
  </si>
  <si>
    <t>воздушных линий электропередачи в одноцепном исполнении, километров</t>
  </si>
  <si>
    <t>воздушных линий электропередачи в двухцепном исполнении, километров</t>
  </si>
  <si>
    <t>кабельных линий электропередачи, километров</t>
  </si>
  <si>
    <t>источников тепловой энергии, Гкал/час</t>
  </si>
  <si>
    <t>однотрубной теплотрассы воздушной прокладки, километров</t>
  </si>
  <si>
    <t>двутрубной теплотрассы воздушной прокладки, километров</t>
  </si>
  <si>
    <t>однотрубной теплотрассы подземной прокладки, километров</t>
  </si>
  <si>
    <t>двутрубной теплотрассы подземной прокладки, километров</t>
  </si>
  <si>
    <t>километров волоконно-оптических линий связи</t>
  </si>
  <si>
    <t>километров иных линий связи</t>
  </si>
  <si>
    <t>зданий (сооружений), м2</t>
  </si>
  <si>
    <t>4.NN</t>
  </si>
  <si>
    <t>наименование показателя NN, наименование единицы измерения NN</t>
  </si>
  <si>
    <t>5.NN</t>
  </si>
  <si>
    <t>Принятие нематериальных активов к бухгалтерскому учету, миллионов рублей (без НДС)</t>
  </si>
  <si>
    <t>миллионов рублей (без НДС)</t>
  </si>
  <si>
    <t>линий электропередачи, километров</t>
  </si>
  <si>
    <t>теплотрассы, километров</t>
  </si>
  <si>
    <t>7.NN</t>
  </si>
  <si>
    <t>Краткое обоснование корректировки утвержденного плана</t>
  </si>
  <si>
    <t>итого за год</t>
  </si>
  <si>
    <t>квартал</t>
  </si>
  <si>
    <t>Сметная стоимость инвестиционного проекта с НДС, миллионы рублей</t>
  </si>
  <si>
    <t>Месяц и год составления сметной документации</t>
  </si>
  <si>
    <t>Документ, в соответствии с которым определена стоимость инвестиционного проекта (наименование документа 1, имя файла 1.1, имя файла 1.2, имя файла 1.NN; наименование документа 2, имя файла 2.1, имя файла 2.2, имя файла 2.NN; наименование документа NN, имя файла NN.1, имя файла NN.2, имя файла NN.NN;)</t>
  </si>
  <si>
    <t>Оценка полной стоимости инвестиционного проекта по результатам проведенных закупок с НДС, миллионы рублей</t>
  </si>
  <si>
    <t>Объем заключенных на отчетную дату договоров по проекту, миллионов рублей всего, в том числе:</t>
  </si>
  <si>
    <t>- по договорам подряда (в разбивке по каждому подрядчику и по договорам) всего стоимость (миллионы рублей с НДС), в том числе:</t>
  </si>
  <si>
    <t>полное наименование подрядчика 1 (идентификационный номер налогоплательщика)</t>
  </si>
  <si>
    <t>5.1.1.1</t>
  </si>
  <si>
    <t>стоимость заключенного договора, миллионов рублей с НДС, с указанием года, в ценах которого определена стоимость</t>
  </si>
  <si>
    <t>5.1.1.2</t>
  </si>
  <si>
    <t>процент от сметной стоимости инвестиционного проекта</t>
  </si>
  <si>
    <t>5.1.1.3</t>
  </si>
  <si>
    <t>оплачено по договору, миллионы рублей</t>
  </si>
  <si>
    <t>5.1.1.4</t>
  </si>
  <si>
    <t>освоено по договору, миллионы рублей</t>
  </si>
  <si>
    <t>5.1.NN</t>
  </si>
  <si>
    <t>полное наименование подрядчика NN (идентификационный номер налогоплательщика)</t>
  </si>
  <si>
    <t>5.1.NN.1</t>
  </si>
  <si>
    <t>5.1.NN.2</t>
  </si>
  <si>
    <t>5.1.NN.3</t>
  </si>
  <si>
    <t>5.1.NN.4</t>
  </si>
  <si>
    <t>- по договорам поставки основного оборудования (в разбивке по каждому поставщику и по договорам) всего стоимость (миллионы рублей с НДС), в том числе:</t>
  </si>
  <si>
    <t>5.2.1.1</t>
  </si>
  <si>
    <t>стоимость заключенного договора, миллионы рублей с НДС, с указанием года, в ценах которого определена стоимость</t>
  </si>
  <si>
    <t>5.2.1.2</t>
  </si>
  <si>
    <t>5.2.1.3</t>
  </si>
  <si>
    <t>5.2.1.4</t>
  </si>
  <si>
    <t>5.2.NN</t>
  </si>
  <si>
    <t>5.2.NN.1</t>
  </si>
  <si>
    <t>5.2.NN.2</t>
  </si>
  <si>
    <t>5.2.NN.3</t>
  </si>
  <si>
    <t>5.2.NN.4</t>
  </si>
  <si>
    <t>- по прочим договорам (в разбивке по каждому контрагенту и по договорам) всего стоимость (миллионы рублей с НДС), в том числе:</t>
  </si>
  <si>
    <t>5.3.1.1</t>
  </si>
  <si>
    <t>5.3.1.2</t>
  </si>
  <si>
    <t>5.3.1.3</t>
  </si>
  <si>
    <t>5.3.1.4</t>
  </si>
  <si>
    <t>5.3.NN</t>
  </si>
  <si>
    <t>5.3.NN.1</t>
  </si>
  <si>
    <t>5.3.NN.2</t>
  </si>
  <si>
    <t>5.3.NN.3</t>
  </si>
  <si>
    <t>5.3.NN.4</t>
  </si>
  <si>
    <t>процент законтрактованности инвестиционного проекта непосредственно с изготовителями и поставщиками всего, в том числе:</t>
  </si>
  <si>
    <t>- строительно-монтажные работы, процент</t>
  </si>
  <si>
    <t>- поставка основного оборудования, процент</t>
  </si>
  <si>
    <t>- разработка проектной документации и рабочей документации, процент</t>
  </si>
  <si>
    <t>- прочие работы и услуги, процент</t>
  </si>
  <si>
    <t>процент оплаты по инвестиционному проекту</t>
  </si>
  <si>
    <t>всего оплачено по инвестиционному проекту, миллионов рублей</t>
  </si>
  <si>
    <t>процент освоения по инвестиционному проекту за отчетный период</t>
  </si>
  <si>
    <t>всего освоено по инвестиционному проекту, миллионов рублей</t>
  </si>
  <si>
    <t>Участники реализации инвестиционного проекта с указанием полного наименования лица, вида услуг и (или) подряда, предмета договора, даты заключения и (или) расторжения и номера договора и (или) соглашений к договору:</t>
  </si>
  <si>
    <t>полное наименование лица 1 (идентификационный номер налогоплательщика)</t>
  </si>
  <si>
    <t>11.1.NN</t>
  </si>
  <si>
    <t>полное наименование лица NN (идентификационный номер налогоплательщика)</t>
  </si>
  <si>
    <t>11.2.NN</t>
  </si>
  <si>
    <t>11.3.NN</t>
  </si>
  <si>
    <t>11.4.NN</t>
  </si>
  <si>
    <t>11.5.NN</t>
  </si>
  <si>
    <t>Перечень субподрядных организаций, участвующих в реализации инвестиционного проекта (полное наименование подрядчика 1 (идентификационный номер налогоплательщика), полное наименование субподрядной организации 1.1 (идентификационный номер налогоплательщика), полное наименование субподрядной организации 1.2 (идентификационный номер налогоплательщика), полное наименование субподрядной организации 1.NN (идентификационный номер налогоплательщика); полное наименование подрядчика 2 (идентификационный номер налогоплательщика), полное наименование субподрядной организации 2.1 (идентификационный номер налогоплательщика), полное наименование субподрядной организации 2.2 (идентификационный номер налогоплательщика), полное наименование субподрядной организации 2.NN (идентификационный номер налогоплательщика); наименование подрядчика NN (идентификационный номер налогоплательщика), полное наименование субподрядной организации NN.1 (идентификационный номер налогоплательщика), полное наименование субподрядной организации NN.2 (идентификационный номер налогоплательщика), полное наименование субподрядной организации NN.NN (идентификационный номер налогоплательщика))</t>
  </si>
  <si>
    <t>Количество строительно-монтажного персонала, участвующего в строительстве (реконструкции) объекта капитального строительства всего, в том числе:</t>
  </si>
  <si>
    <t>Основное оборудование:</t>
  </si>
  <si>
    <t>количество</t>
  </si>
  <si>
    <t>краткие технические характеристики</t>
  </si>
  <si>
    <t>место хранения</t>
  </si>
  <si>
    <t>график изготовления и поставки основного оборудования</t>
  </si>
  <si>
    <t>Факты и события, влияющие на ход реализации инвестиционного проекта, проблемные вопросы (описание факта или события, ссылки на документы, влияние факта или события на срок реализации инвестиционного проекта в месяцах, принятые меры по устранению причин отставаний и выявленных нарушений, исключающие их повторение):</t>
  </si>
  <si>
    <t>- выявленные нарушения договоров подряда,</t>
  </si>
  <si>
    <t>- другое (расшифровать):</t>
  </si>
  <si>
    <t>наименование факта и события, влияющих на ход реализации инвестиционного проекта, проблемного вопроса 1</t>
  </si>
  <si>
    <t>16.5.NN</t>
  </si>
  <si>
    <t>наименование факта и события, влияющих на ход реализации инвестиционного проекта, проблемного вопроса NN</t>
  </si>
  <si>
    <t>5.1.</t>
  </si>
  <si>
    <t>5.1.1.</t>
  </si>
  <si>
    <t>4.8</t>
  </si>
  <si>
    <t>4.9</t>
  </si>
  <si>
    <t>4.10</t>
  </si>
  <si>
    <t>4.11</t>
  </si>
  <si>
    <t>4.12</t>
  </si>
  <si>
    <t>4.13</t>
  </si>
  <si>
    <t>4.14</t>
  </si>
  <si>
    <t>5.7</t>
  </si>
  <si>
    <t>5.8</t>
  </si>
  <si>
    <t>5.9</t>
  </si>
  <si>
    <t>5.10</t>
  </si>
  <si>
    <t>5.11</t>
  </si>
  <si>
    <t>5.12</t>
  </si>
  <si>
    <t>5.13</t>
  </si>
  <si>
    <t>5.14</t>
  </si>
  <si>
    <t>7.6</t>
  </si>
  <si>
    <t>7.7</t>
  </si>
  <si>
    <t>7.8</t>
  </si>
  <si>
    <t>7.9</t>
  </si>
  <si>
    <t>7.10</t>
  </si>
  <si>
    <t>8.5</t>
  </si>
  <si>
    <t>8.6</t>
  </si>
  <si>
    <t>8.7</t>
  </si>
  <si>
    <t>8.8</t>
  </si>
  <si>
    <t xml:space="preserve">Раздел 5.1.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</si>
  <si>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31.11.2021</t>
  </si>
  <si>
    <t xml:space="preserve">         (наименование субъекта электроэнергетики)</t>
  </si>
  <si>
    <t>2019 год</t>
  </si>
  <si>
    <t>2021 год</t>
  </si>
  <si>
    <t>2022 год</t>
  </si>
  <si>
    <t>2020 год</t>
  </si>
  <si>
    <t>2023 год</t>
  </si>
  <si>
    <t>2024 год</t>
  </si>
  <si>
    <t>2025 год</t>
  </si>
  <si>
    <t>Фактическое значение на 01.01.2019 года</t>
  </si>
  <si>
    <t xml:space="preserve">Планируемый на 01.01.2019 года </t>
  </si>
  <si>
    <t xml:space="preserve">Планируемый на 01.01.2020 года </t>
  </si>
  <si>
    <t>Предложение по корректировке утвержденного планового значения на 01.01.2020 года</t>
  </si>
  <si>
    <t xml:space="preserve">Раздел 5.2. Показатели инвестиционного проекта и графики реализации инвестиционного проекта по строительству (реконструкции, модернизации, техническому перевооружению и (или) демонтажу) объектов электроэнергетики </t>
  </si>
  <si>
    <t>сметный расчет</t>
  </si>
  <si>
    <t>16.5</t>
  </si>
  <si>
    <t>16.5.1</t>
  </si>
  <si>
    <t>- рекламации к заводам-изготовителям и поставщикам</t>
  </si>
  <si>
    <t>- предписания надзорных органов</t>
  </si>
  <si>
    <t>- дефицит источников финансирования и другое</t>
  </si>
  <si>
    <t>14.1</t>
  </si>
  <si>
    <t>14.2</t>
  </si>
  <si>
    <t>14.3</t>
  </si>
  <si>
    <t>14.4</t>
  </si>
  <si>
    <t>14.5</t>
  </si>
  <si>
    <t>- дата изготовления</t>
  </si>
  <si>
    <t>- дата поставки</t>
  </si>
  <si>
    <t>- задержки в поставке</t>
  </si>
  <si>
    <t>- причины задержек в поставке</t>
  </si>
  <si>
    <t>14.5.1</t>
  </si>
  <si>
    <t>14.5.2</t>
  </si>
  <si>
    <t>14.5.3</t>
  </si>
  <si>
    <t>14.5.4</t>
  </si>
  <si>
    <t>13.1</t>
  </si>
  <si>
    <t>13.2</t>
  </si>
  <si>
    <t>- строительный персонал</t>
  </si>
  <si>
    <t>- монтажный персонал</t>
  </si>
  <si>
    <t>Фактическое состояние реализации инвестиционного проекта в срок (возможность реализации в установленный срок, отставание от установленного срока, причины отставания, возможный срок ввода объекта)</t>
  </si>
  <si>
    <t>11.1</t>
  </si>
  <si>
    <t>11.1.1</t>
  </si>
  <si>
    <t>11.2</t>
  </si>
  <si>
    <t>11.2.1</t>
  </si>
  <si>
    <t>11.3</t>
  </si>
  <si>
    <t>11.3.1</t>
  </si>
  <si>
    <t>11.4</t>
  </si>
  <si>
    <t>11.4.1</t>
  </si>
  <si>
    <t>11.5</t>
  </si>
  <si>
    <t>11.5.1</t>
  </si>
  <si>
    <t>6.3</t>
  </si>
  <si>
    <t>6.4</t>
  </si>
  <si>
    <t>5.2.1</t>
  </si>
  <si>
    <t>ЗАКУПКИ НЕ ПРОВОДИЛИСЬ</t>
  </si>
  <si>
    <t>Раздел 6.2. Результаты закупок товаров, работ и услуг, выполненных для целей реализации инвестиционного проекта</t>
  </si>
  <si>
    <t>Раздел 6.1. Отчетная информация о ходе реализации инвестиционного проекта</t>
  </si>
  <si>
    <t>№ п/п</t>
  </si>
  <si>
    <t>Наименование инвестиционного проекта</t>
  </si>
  <si>
    <t>Идентификационный номер проекта</t>
  </si>
  <si>
    <t>Год реализации проекта</t>
  </si>
  <si>
    <t>Год ввода</t>
  </si>
  <si>
    <t>Сметная стоимость, млн.руб. (с НДС)</t>
  </si>
  <si>
    <t>Сметная стоимость, млн.руб. (без НДС)</t>
  </si>
  <si>
    <t>2021</t>
  </si>
  <si>
    <t>1945</t>
  </si>
  <si>
    <r>
      <t>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t>
    </r>
    <r>
      <rPr>
        <sz val="12"/>
        <color rgb="FFFF0000"/>
        <rFont val="Calibri"/>
        <family val="2"/>
        <charset val="204"/>
      </rPr>
      <t>²</t>
    </r>
    <r>
      <rPr>
        <sz val="12"/>
        <color rgb="FFFF0000"/>
        <rFont val="Times New Roman"/>
        <family val="1"/>
        <charset val="204"/>
      </rPr>
      <t>, протяженностью 0,060 км, на кабельную линию марки АВВГ (4х95) мм</t>
    </r>
    <r>
      <rPr>
        <sz val="12"/>
        <color rgb="FFFF0000"/>
        <rFont val="Calibri"/>
        <family val="2"/>
        <charset val="204"/>
      </rPr>
      <t>²</t>
    </r>
    <r>
      <rPr>
        <sz val="12"/>
        <color rgb="FFFF0000"/>
        <rFont val="Times New Roman"/>
        <family val="1"/>
        <charset val="204"/>
      </rPr>
      <t>, протяженностью 0,060 км</t>
    </r>
  </si>
  <si>
    <r>
      <t>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t>
    </r>
    <r>
      <rPr>
        <sz val="12"/>
        <color rgb="FFCC99FF"/>
        <rFont val="Calibri"/>
        <family val="2"/>
        <charset val="204"/>
      </rPr>
      <t>²</t>
    </r>
    <r>
      <rPr>
        <sz val="12"/>
        <color rgb="FFCC99FF"/>
        <rFont val="Times New Roman"/>
        <family val="1"/>
        <charset val="204"/>
      </rPr>
      <t>, протяженностью 0,080 км, на кабельные линии марки АВВГнг (А)-LS (4х150) мм</t>
    </r>
    <r>
      <rPr>
        <sz val="12"/>
        <color rgb="FFCC99FF"/>
        <rFont val="Calibri"/>
        <family val="2"/>
        <charset val="204"/>
      </rPr>
      <t>²</t>
    </r>
    <r>
      <rPr>
        <sz val="12"/>
        <color rgb="FFCC99FF"/>
        <rFont val="Times New Roman"/>
        <family val="1"/>
        <charset val="204"/>
      </rPr>
      <t>, протяженностью 0,080 км</t>
    </r>
  </si>
  <si>
    <t>2022</t>
  </si>
  <si>
    <t>1958</t>
  </si>
  <si>
    <r>
      <t>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t>
    </r>
    <r>
      <rPr>
        <sz val="12"/>
        <color rgb="FFCC99FF"/>
        <rFont val="Calibri"/>
        <family val="2"/>
        <charset val="204"/>
      </rPr>
      <t>², протяженностью 0,030 км, на кабельную линию марки АВВГ (4х95) мм²</t>
    </r>
    <r>
      <rPr>
        <sz val="12"/>
        <color rgb="FFCC99FF"/>
        <rFont val="Times New Roman"/>
        <family val="1"/>
        <charset val="204"/>
      </rPr>
      <t>, протяженностью 0,030 км; б) замена провода ВЛ-0,4 кВ марки А-25, протяженностью 0,220 км, на самонесущий провод марки СИП-4 (4х70) мм</t>
    </r>
    <r>
      <rPr>
        <sz val="12"/>
        <color rgb="FFCC99FF"/>
        <rFont val="Calibri"/>
        <family val="2"/>
        <charset val="204"/>
      </rPr>
      <t>²</t>
    </r>
    <r>
      <rPr>
        <sz val="12"/>
        <color rgb="FFCC99FF"/>
        <rFont val="Times New Roman"/>
        <family val="1"/>
        <charset val="204"/>
      </rPr>
      <t>, протяженностью 0,220 км; в) замена кабельного ввода в многоквартирный жилой дом по ул. 60 лет Октября, 69 марки АСБ (4х25) мм</t>
    </r>
    <r>
      <rPr>
        <sz val="12"/>
        <color rgb="FFCC99FF"/>
        <rFont val="Calibri"/>
        <family val="2"/>
        <charset val="204"/>
      </rPr>
      <t>²</t>
    </r>
    <r>
      <rPr>
        <sz val="12"/>
        <color rgb="FFCC99FF"/>
        <rFont val="Times New Roman"/>
        <family val="1"/>
        <charset val="204"/>
      </rPr>
      <t>, протяженностью 0,030 км, на кабельный ввод марки АВВГ (4х50) мм</t>
    </r>
    <r>
      <rPr>
        <sz val="12"/>
        <color rgb="FFCC99FF"/>
        <rFont val="Calibri"/>
        <family val="2"/>
        <charset val="204"/>
      </rPr>
      <t>²</t>
    </r>
    <r>
      <rPr>
        <sz val="12"/>
        <color rgb="FFCC99FF"/>
        <rFont val="Times New Roman"/>
        <family val="1"/>
        <charset val="204"/>
      </rPr>
      <t>,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t>
    </r>
  </si>
  <si>
    <r>
      <t>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t>
    </r>
    <r>
      <rPr>
        <sz val="12"/>
        <color theme="9" tint="-0.249977111117893"/>
        <rFont val="Calibri"/>
        <family val="2"/>
        <charset val="204"/>
      </rPr>
      <t xml:space="preserve">², </t>
    </r>
    <r>
      <rPr>
        <sz val="12"/>
        <color theme="9" tint="-0.249977111117893"/>
        <rFont val="Times New Roman"/>
        <family val="1"/>
        <charset val="204"/>
      </rPr>
      <t xml:space="preserve"> протяженностью 0,250 км, на кабельную линию марки ААБлУ (3х240) мм</t>
    </r>
    <r>
      <rPr>
        <sz val="12"/>
        <color theme="9" tint="-0.249977111117893"/>
        <rFont val="Calibri"/>
        <family val="2"/>
        <charset val="204"/>
      </rPr>
      <t>²</t>
    </r>
    <r>
      <rPr>
        <sz val="12"/>
        <color theme="9" tint="-0.249977111117893"/>
        <rFont val="Times New Roman"/>
        <family val="1"/>
        <charset val="204"/>
      </rPr>
      <t>, протяженностью 0,250 км</t>
    </r>
  </si>
  <si>
    <t>2023</t>
  </si>
  <si>
    <t>1961</t>
  </si>
  <si>
    <r>
      <t>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t>
    </r>
    <r>
      <rPr>
        <sz val="12"/>
        <color theme="9" tint="-0.249977111117893"/>
        <rFont val="Calibri"/>
        <family val="2"/>
        <charset val="204"/>
      </rPr>
      <t>²</t>
    </r>
    <r>
      <rPr>
        <sz val="12"/>
        <color theme="9" tint="-0.249977111117893"/>
        <rFont val="Times New Roman"/>
        <family val="1"/>
        <charset val="204"/>
      </rPr>
      <t>, протяженностью 0,467 км, на самонесущий провод марки СИП-3 (1х95) мм</t>
    </r>
    <r>
      <rPr>
        <sz val="12"/>
        <color theme="9" tint="-0.249977111117893"/>
        <rFont val="Calibri"/>
        <family val="2"/>
        <charset val="204"/>
      </rPr>
      <t>²</t>
    </r>
    <r>
      <rPr>
        <sz val="12"/>
        <color theme="9" tint="-0.249977111117893"/>
        <rFont val="Times New Roman"/>
        <family val="1"/>
        <charset val="204"/>
      </rPr>
      <t>, протяженностью 0,467 км</t>
    </r>
  </si>
  <si>
    <t>1991</t>
  </si>
  <si>
    <t>1999</t>
  </si>
  <si>
    <r>
      <t>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t>
    </r>
    <r>
      <rPr>
        <sz val="12"/>
        <color rgb="FF00B0F0"/>
        <rFont val="Calibri"/>
        <family val="2"/>
        <charset val="204"/>
      </rPr>
      <t>²</t>
    </r>
    <r>
      <rPr>
        <sz val="12"/>
        <color rgb="FF00B0F0"/>
        <rFont val="Times New Roman"/>
        <family val="1"/>
        <charset val="204"/>
      </rPr>
      <t>, протяженностью 2х0,150 км, на две кабельные линии марки АВВГнг (А)-LS (4х150) мм</t>
    </r>
    <r>
      <rPr>
        <sz val="12"/>
        <color rgb="FF00B0F0"/>
        <rFont val="Calibri"/>
        <family val="2"/>
        <charset val="204"/>
      </rPr>
      <t>²</t>
    </r>
    <r>
      <rPr>
        <sz val="12"/>
        <color rgb="FF00B0F0"/>
        <rFont val="Times New Roman"/>
        <family val="1"/>
        <charset val="204"/>
      </rPr>
      <t>, протяженностью 2х0,150 км</t>
    </r>
  </si>
  <si>
    <t>2024</t>
  </si>
  <si>
    <t>1963</t>
  </si>
  <si>
    <t>2025</t>
  </si>
  <si>
    <t>1960</t>
  </si>
  <si>
    <t>До реализации мероприятий ИП</t>
  </si>
  <si>
    <t>После реализации мероприятий ИП</t>
  </si>
  <si>
    <t>мощность силовых трансформаторов, кВА (до реализации ИП)</t>
  </si>
  <si>
    <t>Количество ячеек КСО с ВМГ, либо с ВВ, шт</t>
  </si>
  <si>
    <t>Количество ячеек КСО с ВН, шт</t>
  </si>
  <si>
    <t>Панель марки ЩО, шт</t>
  </si>
  <si>
    <t>мощность силовых трансформаторов, кВА (после реализации ИП)</t>
  </si>
  <si>
    <t>Количество ячеек КСО с ВВ, шт</t>
  </si>
  <si>
    <t>Панель марки ЩО-70, шт</t>
  </si>
  <si>
    <t>ИТОГО</t>
  </si>
  <si>
    <t>ВСЕГО, км</t>
  </si>
  <si>
    <t>ВЛ-0,4 кВ, км</t>
  </si>
  <si>
    <t>ВЛ 6-10 кВ, км</t>
  </si>
  <si>
    <t>КЛ 0,4 кВ, км</t>
  </si>
  <si>
    <t>КЛ 6-10 кВ, км</t>
  </si>
  <si>
    <t>Опоры деревянные, шт</t>
  </si>
  <si>
    <t>Опоры железобетонные, шт</t>
  </si>
  <si>
    <t>8.9</t>
  </si>
  <si>
    <t>8.10</t>
  </si>
  <si>
    <t>8.11</t>
  </si>
  <si>
    <t>К_ИНФ05172</t>
  </si>
  <si>
    <t>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А и вводным рубильником на 1000А - 2 шт.) - 1 шт.</t>
  </si>
  <si>
    <t>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А-2 шт) - 2 шт.; секционная панель ЩО-70-1-72 - 1 шт.</t>
  </si>
  <si>
    <t>Модернизация КТП и ВЛ-0,4 кВ в поселке Базаиха и в районе бывшего совхоза «Октябрьский» г. Красноярска, осуществляющих электроснабжение частных жилых домов, с целью перевода потребителей на электроотопление</t>
  </si>
  <si>
    <t>L_СТР12108КЛ</t>
  </si>
  <si>
    <t>Год раскрытия информации: 2021 год</t>
  </si>
  <si>
    <t>Прочее новое строительство объектов электросетевого хозяйства</t>
  </si>
  <si>
    <t>4х1,680 км</t>
  </si>
  <si>
    <t>в том числе:</t>
  </si>
  <si>
    <t>1 этап: 0,77059525 млн.руб.;</t>
  </si>
  <si>
    <t>ф. 92-31</t>
  </si>
  <si>
    <t>Раздел 3. Показатели инвестиционного проекта. Оценка ожидаемого изменения показателя увеличения протяженности линий электропередачи, не связанного с осуществлением технологического присоединения к электрическим сетям, имеющих проектный класс напряжения 6 кВ</t>
  </si>
  <si>
    <t>Сумма протяженностей по трассе линий электропередачи, напряжением 6 кВ, принятых к бухгалтерскому учету, км</t>
  </si>
  <si>
    <t>Сумма планируемых изменений протяженностей по трассе линий электропередачи, напряжением 6 кВ, по результатам реализации ИП, км</t>
  </si>
  <si>
    <t>31.11.2022</t>
  </si>
  <si>
    <t>ЭL_СТР12108КЛ</t>
  </si>
  <si>
    <t>смета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</si>
  <si>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</si>
  <si>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</si>
  <si>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</si>
  <si>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Предельно допустимые значения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остаются без изменений. Планируется использование существующей мощности объекта "Электробойлерная Лалетино"в размере 3,360 МВт.</t>
  </si>
  <si>
    <t>1 этап: 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</si>
  <si>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этап: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</si>
  <si>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 xml:space="preserve">Увеличение протяженности линий электропередачи, не связанного с осуществлением технологического присоединения к электрическим сетям. Перераспределение нагрузки между центрами питания ПС-92 110/35/6 кВ и ПС-99 35/6 кВ. </t>
  </si>
  <si>
    <t>1.Разработка проектно-сметной документации по мероприятию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t>
  </si>
  <si>
    <t>2.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следующем объеме: прокладка четырех кабельных линий марки ААБ2л (3х240) мм², протяженностью 4х1,68 км.</t>
  </si>
  <si>
    <t>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в том числе:</t>
  </si>
  <si>
    <t>всего в год 2020</t>
  </si>
  <si>
    <t>ф. 92-28</t>
  </si>
  <si>
    <t>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</si>
  <si>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Фактическое количество потребителей услуг, в отношении которых до выполнения инвестиционного проекта в течении отчетного года произошло j-ое прекращение передачи электрической энергии в рамках технологического нарушения, Ni, шт</t>
  </si>
  <si>
    <t>1. Развитие электрической сети;  Увеличение протяженности линий электропередачи, не связанного с осуществлением технологического присоединения к электрическим сетям.</t>
  </si>
  <si>
    <t>2. Повышение надежности оказываемых услуг. Изменение средней продолжительности прекращения передачи электрической энергии потребителям услуг.</t>
  </si>
  <si>
    <t>Перераспределение нагрузки между центрами питания ПС-92 110/35/6 кВ и ПС-99 35/6 кВ. Улучшение качества электроснабжения потребителей. Снижение средней продолжительности прекращения передачи электрической энергии потребителям услуг.</t>
  </si>
  <si>
    <t>Цели (указать укрупненные цели)</t>
  </si>
  <si>
    <t>Высокая загрузка электрических сетей, запитанных от ПС-92 110/35/6 кВ, приводит к частым отключениям потребителей. 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 позволит частично перевести нагрузку потребителей поселка Лалетино с ПС-92 110/35/6 кВ на РУ-6 кВ КТП-1 6/0,4 кВ, КТП-2 6/0,4, запитанных от ПС-99 35/6 кВ "Бойлерная", а также перевести потребителей частного сектора Свердловского района г. Красноярска на электроотопление, использовав мощность 3,360 МВт, высвобождающуюся в результате консервации электробойлерной "Лалетино".</t>
  </si>
  <si>
    <t>утвержденное плановое значение</t>
  </si>
  <si>
    <t>фактическое значение</t>
  </si>
  <si>
    <t>проектно-изыскательские, кадастровые работы, разработка проектно-сметной документации</t>
  </si>
  <si>
    <t>нет</t>
  </si>
  <si>
    <t>Закупка у единственного поставщика (исполнителя, подрядчика)</t>
  </si>
  <si>
    <t>Тариф на оказание услуг по передаче э/э</t>
  </si>
  <si>
    <t>да</t>
  </si>
  <si>
    <t>Общий объем финансирования капитальных вложений по инвестиционному проекту за период реализации инвестиционной программы, млн.руб. (с НДС)</t>
  </si>
  <si>
    <t>1 этап: 0,77059525 млн. руб. (без НДС) - освоены в 2021 году;</t>
  </si>
  <si>
    <t>Выполнен I этап</t>
  </si>
  <si>
    <t>Год раскрытия информации: 2022 год</t>
  </si>
  <si>
    <r>
      <t xml:space="preserve">Год раскрытия информации: </t>
    </r>
    <r>
      <rPr>
        <u/>
        <sz val="12"/>
        <rFont val="Times New Roman"/>
        <family val="1"/>
        <charset val="204"/>
      </rPr>
      <t>2022</t>
    </r>
    <r>
      <rPr>
        <sz val="11"/>
        <color theme="1"/>
        <rFont val="Calibri"/>
        <family val="2"/>
        <charset val="204"/>
        <scheme val="minor"/>
      </rPr>
      <t xml:space="preserve">  год</t>
    </r>
  </si>
  <si>
    <t>АО «СибИАЦ»</t>
  </si>
  <si>
    <t>условная штука</t>
  </si>
  <si>
    <t>04</t>
  </si>
  <si>
    <t>строительные работы</t>
  </si>
  <si>
    <t>2 этап: 18,156261 млн. руб. (без НДС)</t>
  </si>
  <si>
    <t>Общий объем: 18,9268562 млн. руб. (без НДС)</t>
  </si>
  <si>
    <t>2 этап: 18,156261 млн.руб.</t>
  </si>
  <si>
    <t>02.2021-02.2022</t>
  </si>
  <si>
    <t>полное наименование подрядчика 2 (идентификационный номер налогоплательщика)</t>
  </si>
  <si>
    <t>ООО "ПромСтрой"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</si>
</sst>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_-* #,##0.00_р_._-;\-* #,##0.00_р_._-;_-* &quot;-&quot;??_р_._-;_-@_-"/>
    <numFmt numFmtId="165" formatCode="#,##0_ ;\-#,##0\ "/>
    <numFmt numFmtId="166" formatCode="_-* #,##0.00\ _р_._-;\-* #,##0.00\ _р_._-;_-* &quot;-&quot;??\ _р_._-;_-@_-"/>
    <numFmt numFmtId="167" formatCode="#,##0.0"/>
    <numFmt numFmtId="168" formatCode="0.000"/>
    <numFmt numFmtId="169" formatCode="######0.0#####"/>
    <numFmt numFmtId="170" formatCode="#,##0.00000000"/>
    <numFmt numFmtId="171" formatCode="#,##0.000"/>
    <numFmt numFmtId="172" formatCode="0.0%"/>
    <numFmt numFmtId="173" formatCode="0.000%"/>
    <numFmt numFmtId="174" formatCode="0.0"/>
    <numFmt numFmtId="175" formatCode="0.00000000"/>
    <numFmt numFmtId="176" formatCode="0.000000"/>
    <numFmt numFmtId="177" formatCode="0.0000"/>
    <numFmt numFmtId="178" formatCode="#,##0.000000000"/>
    <numFmt numFmtId="179" formatCode="#,##0.0000000"/>
  </numFmts>
  <fonts count="115"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sz val="8"/>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vertAlign val="superscript"/>
      <sz val="12"/>
      <color rgb="FF000000"/>
      <name val="Times New Roman"/>
      <family val="1"/>
      <charset val="204"/>
    </font>
    <font>
      <b/>
      <sz val="14"/>
      <name val="Times New Roman"/>
      <family val="1"/>
      <charset val="204"/>
    </font>
    <font>
      <i/>
      <sz val="12"/>
      <name val="Times New Roman"/>
      <family val="1"/>
      <charset val="204"/>
    </font>
    <font>
      <u/>
      <sz val="12"/>
      <name val="Times New Roman"/>
      <family val="1"/>
      <charset val="204"/>
    </font>
    <font>
      <b/>
      <sz val="8"/>
      <color theme="1"/>
      <name val="Times New Roman"/>
      <family val="1"/>
      <charset val="204"/>
    </font>
    <font>
      <b/>
      <sz val="11"/>
      <color theme="1"/>
      <name val="Symbol"/>
      <family val="1"/>
      <charset val="2"/>
    </font>
    <font>
      <sz val="9"/>
      <name val="Times New Roman"/>
      <family val="1"/>
      <charset val="204"/>
    </font>
    <font>
      <sz val="7"/>
      <name val="Times New Roman"/>
      <family val="1"/>
      <charset val="204"/>
    </font>
    <font>
      <b/>
      <sz val="9"/>
      <name val="Times New Roman"/>
      <family val="1"/>
      <charset val="204"/>
    </font>
    <font>
      <b/>
      <sz val="7"/>
      <name val="Times New Roman"/>
      <family val="1"/>
      <charset val="204"/>
    </font>
    <font>
      <sz val="9"/>
      <color theme="1"/>
      <name val="Calibri"/>
      <family val="2"/>
      <charset val="204"/>
      <scheme val="minor"/>
    </font>
    <font>
      <sz val="10"/>
      <color rgb="FF000000"/>
      <name val="Times New Roman"/>
      <family val="1"/>
      <charset val="204"/>
    </font>
    <font>
      <sz val="10"/>
      <name val="Helv"/>
    </font>
    <font>
      <b/>
      <u/>
      <sz val="12"/>
      <color theme="1"/>
      <name val="Times New Roman"/>
      <family val="1"/>
      <charset val="204"/>
    </font>
    <font>
      <b/>
      <sz val="11"/>
      <color rgb="FFFF0000"/>
      <name val="Times New Roman"/>
      <family val="1"/>
      <charset val="204"/>
    </font>
    <font>
      <sz val="9"/>
      <color indexed="81"/>
      <name val="Tahoma"/>
      <family val="2"/>
      <charset val="204"/>
    </font>
    <font>
      <b/>
      <sz val="9"/>
      <color indexed="81"/>
      <name val="Tahoma"/>
      <family val="2"/>
      <charset val="204"/>
    </font>
    <font>
      <vertAlign val="superscript"/>
      <sz val="12"/>
      <name val="Times New Roman"/>
      <family val="1"/>
      <charset val="204"/>
    </font>
    <font>
      <b/>
      <sz val="12"/>
      <color indexed="81"/>
      <name val="Tahoma"/>
      <family val="2"/>
      <charset val="204"/>
    </font>
    <font>
      <sz val="12"/>
      <color indexed="81"/>
      <name val="Tahoma"/>
      <family val="2"/>
      <charset val="204"/>
    </font>
    <font>
      <sz val="11"/>
      <color rgb="FFFF0000"/>
      <name val="Calibri"/>
      <family val="2"/>
      <charset val="204"/>
      <scheme val="minor"/>
    </font>
    <font>
      <b/>
      <sz val="14"/>
      <color rgb="FFFF0000"/>
      <name val="Times New Roman"/>
      <family val="1"/>
      <charset val="204"/>
    </font>
    <font>
      <sz val="14"/>
      <color rgb="FFFF0000"/>
      <name val="Times New Roman"/>
      <family val="1"/>
      <charset val="204"/>
    </font>
    <font>
      <b/>
      <sz val="12"/>
      <color rgb="FFFF0000"/>
      <name val="Times New Roman"/>
      <family val="1"/>
      <charset val="204"/>
    </font>
    <font>
      <b/>
      <u/>
      <sz val="16"/>
      <color theme="1"/>
      <name val="Times New Roman"/>
      <family val="1"/>
      <charset val="204"/>
    </font>
    <font>
      <b/>
      <sz val="8"/>
      <color indexed="81"/>
      <name val="Tahoma"/>
      <family val="2"/>
      <charset val="204"/>
    </font>
    <font>
      <sz val="8"/>
      <color indexed="81"/>
      <name val="Tahoma"/>
      <family val="2"/>
      <charset val="204"/>
    </font>
    <font>
      <sz val="10"/>
      <color theme="1"/>
      <name val="Times New Roman"/>
      <family val="1"/>
      <charset val="204"/>
    </font>
    <font>
      <sz val="12"/>
      <color rgb="FFFF0000"/>
      <name val="Times New Roman"/>
      <family val="1"/>
      <charset val="204"/>
    </font>
    <font>
      <sz val="12"/>
      <color rgb="FFFF0000"/>
      <name val="Calibri"/>
      <family val="2"/>
      <charset val="204"/>
    </font>
    <font>
      <u/>
      <sz val="12"/>
      <color theme="1"/>
      <name val="Times New Roman"/>
      <family val="1"/>
      <charset val="204"/>
    </font>
    <font>
      <sz val="12"/>
      <color rgb="FF000000"/>
      <name val="Calibri"/>
      <family val="2"/>
      <charset val="204"/>
    </font>
    <font>
      <sz val="12"/>
      <color theme="0" tint="-0.499984740745262"/>
      <name val="Times New Roman"/>
      <family val="1"/>
      <charset val="204"/>
    </font>
    <font>
      <u/>
      <sz val="11"/>
      <color theme="10"/>
      <name val="Calibri"/>
      <family val="2"/>
      <scheme val="minor"/>
    </font>
    <font>
      <sz val="11"/>
      <name val="Calibri"/>
      <family val="2"/>
      <charset val="204"/>
      <scheme val="minor"/>
    </font>
    <font>
      <sz val="11"/>
      <name val="Times New Roman"/>
      <family val="2"/>
      <charset val="204"/>
    </font>
    <font>
      <u/>
      <sz val="11"/>
      <name val="Calibri"/>
      <family val="2"/>
      <charset val="204"/>
      <scheme val="minor"/>
    </font>
    <font>
      <b/>
      <sz val="12"/>
      <name val="Calibri"/>
      <family val="2"/>
      <charset val="204"/>
      <scheme val="minor"/>
    </font>
    <font>
      <b/>
      <sz val="14"/>
      <name val="Calibri"/>
      <family val="2"/>
      <charset val="204"/>
      <scheme val="minor"/>
    </font>
    <font>
      <sz val="20"/>
      <name val="Times New Roman"/>
      <family val="1"/>
      <charset val="204"/>
    </font>
    <font>
      <b/>
      <sz val="16"/>
      <name val="Times New Roman"/>
      <family val="1"/>
      <charset val="204"/>
    </font>
    <font>
      <sz val="12"/>
      <color rgb="FFCC99FF"/>
      <name val="Times New Roman"/>
      <family val="1"/>
      <charset val="204"/>
    </font>
    <font>
      <sz val="14"/>
      <color rgb="FFCC99FF"/>
      <name val="Times New Roman"/>
      <family val="1"/>
      <charset val="204"/>
    </font>
    <font>
      <sz val="12"/>
      <color rgb="FFCC99FF"/>
      <name val="Calibri"/>
      <family val="2"/>
      <charset val="204"/>
    </font>
    <font>
      <sz val="16"/>
      <name val="Times New Roman"/>
      <family val="1"/>
      <charset val="204"/>
    </font>
    <font>
      <sz val="12"/>
      <color theme="9" tint="-0.249977111117893"/>
      <name val="Times New Roman"/>
      <family val="1"/>
      <charset val="204"/>
    </font>
    <font>
      <sz val="12"/>
      <color theme="9" tint="-0.249977111117893"/>
      <name val="Calibri"/>
      <family val="2"/>
      <charset val="204"/>
    </font>
    <font>
      <sz val="14"/>
      <color theme="9" tint="-0.249977111117893"/>
      <name val="Times New Roman"/>
      <family val="1"/>
      <charset val="204"/>
    </font>
    <font>
      <sz val="12"/>
      <color rgb="FF00B0F0"/>
      <name val="Times New Roman"/>
      <family val="1"/>
      <charset val="204"/>
    </font>
    <font>
      <sz val="12"/>
      <color rgb="FF00B0F0"/>
      <name val="Calibri"/>
      <family val="2"/>
      <charset val="204"/>
    </font>
    <font>
      <sz val="14"/>
      <color rgb="FF00B0F0"/>
      <name val="Times New Roman"/>
      <family val="1"/>
      <charset val="204"/>
    </font>
    <font>
      <sz val="12"/>
      <color rgb="FF0070C0"/>
      <name val="Times New Roman"/>
      <family val="1"/>
      <charset val="204"/>
    </font>
    <font>
      <sz val="14"/>
      <color rgb="FF0070C0"/>
      <name val="Times New Roman"/>
      <family val="1"/>
      <charset val="204"/>
    </font>
    <font>
      <sz val="16"/>
      <color rgb="FFFF0000"/>
      <name val="Times New Roman"/>
      <family val="1"/>
      <charset val="204"/>
    </font>
    <font>
      <sz val="16"/>
      <color rgb="FFCC99FF"/>
      <name val="Times New Roman"/>
      <family val="1"/>
      <charset val="204"/>
    </font>
    <font>
      <sz val="16"/>
      <color rgb="FF00B0F0"/>
      <name val="Times New Roman"/>
      <family val="1"/>
      <charset val="204"/>
    </font>
    <font>
      <b/>
      <sz val="16"/>
      <color rgb="FF00B0F0"/>
      <name val="Times New Roman"/>
      <family val="1"/>
      <charset val="204"/>
    </font>
    <font>
      <sz val="16"/>
      <color rgb="FF0070C0"/>
      <name val="Times New Roman"/>
      <family val="1"/>
      <charset val="204"/>
    </font>
    <font>
      <b/>
      <sz val="16"/>
      <color rgb="FFFF0000"/>
      <name val="Times New Roman"/>
      <family val="1"/>
      <charset val="204"/>
    </font>
    <font>
      <b/>
      <sz val="16"/>
      <color rgb="FFCC99FF"/>
      <name val="Times New Roman"/>
      <family val="1"/>
      <charset val="204"/>
    </font>
    <font>
      <sz val="16"/>
      <color theme="9" tint="-0.249977111117893"/>
      <name val="Times New Roman"/>
      <family val="1"/>
      <charset val="204"/>
    </font>
    <font>
      <b/>
      <sz val="16"/>
      <color theme="9" tint="-0.249977111117893"/>
      <name val="Times New Roman"/>
      <family val="1"/>
      <charset val="204"/>
    </font>
    <font>
      <b/>
      <sz val="16"/>
      <color rgb="FF0070C0"/>
      <name val="Times New Roman"/>
      <family val="1"/>
      <charset val="204"/>
    </font>
    <font>
      <i/>
      <sz val="12"/>
      <color theme="1"/>
      <name val="Times New Roman"/>
      <family val="1"/>
      <charset val="204"/>
    </font>
    <font>
      <sz val="10"/>
      <color theme="1"/>
      <name val="Calibri"/>
      <family val="2"/>
      <charset val="204"/>
      <scheme val="minor"/>
    </font>
    <font>
      <sz val="11"/>
      <color rgb="FF000000"/>
      <name val="Calibri"/>
      <family val="2"/>
      <charset val="204"/>
      <scheme val="minor"/>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7" tint="0.59999389629810485"/>
        <bgColor indexed="64"/>
      </patternFill>
    </fill>
    <fill>
      <patternFill patternType="solid">
        <fgColor theme="8" tint="0.79998168889431442"/>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9" tint="0.39997558519241921"/>
        <bgColor indexed="64"/>
      </patternFill>
    </fill>
    <fill>
      <patternFill patternType="solid">
        <fgColor theme="7" tint="0.39997558519241921"/>
        <bgColor indexed="64"/>
      </patternFill>
    </fill>
    <fill>
      <patternFill patternType="solid">
        <fgColor theme="8" tint="0.59999389629810485"/>
        <bgColor indexed="64"/>
      </patternFill>
    </fill>
    <fill>
      <patternFill patternType="solid">
        <fgColor theme="3" tint="0.79998168889431442"/>
        <bgColor indexed="64"/>
      </patternFill>
    </fill>
    <fill>
      <patternFill patternType="solid">
        <fgColor theme="5" tint="0.79998168889431442"/>
        <bgColor indexed="64"/>
      </patternFill>
    </fill>
  </fills>
  <borders count="5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theme="4" tint="-0.249977111117893"/>
      </left>
      <right style="thin">
        <color theme="4" tint="-0.249977111117893"/>
      </right>
      <top style="thin">
        <color theme="4" tint="-0.249977111117893"/>
      </top>
      <bottom style="thin">
        <color theme="4" tint="-0.249977111117893"/>
      </bottom>
      <diagonal/>
    </border>
    <border>
      <left/>
      <right style="thin">
        <color theme="4" tint="-0.249977111117893"/>
      </right>
      <top style="thin">
        <color theme="4" tint="-0.249977111117893"/>
      </top>
      <bottom style="thin">
        <color theme="4" tint="-0.249977111117893"/>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5"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61" fillId="0" borderId="0"/>
    <xf numFmtId="0" fontId="82" fillId="0" borderId="0" applyNumberFormat="0" applyFill="0" applyBorder="0" applyAlignment="0" applyProtection="0"/>
  </cellStyleXfs>
  <cellXfs count="1417">
    <xf numFmtId="0" fontId="0" fillId="0" borderId="0" xfId="0"/>
    <xf numFmtId="0" fontId="3" fillId="0" borderId="0" xfId="1"/>
    <xf numFmtId="0" fontId="3" fillId="0" borderId="1" xfId="1" applyBorder="1"/>
    <xf numFmtId="0" fontId="6" fillId="0" borderId="0" xfId="1" applyFont="1"/>
    <xf numFmtId="0" fontId="4" fillId="0" borderId="0" xfId="1" applyFont="1" applyAlignment="1">
      <alignment horizontal="center" vertical="center"/>
    </xf>
    <xf numFmtId="0" fontId="4" fillId="0" borderId="1" xfId="1" applyFont="1" applyBorder="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4"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167"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1" xfId="2" applyFont="1" applyFill="1" applyBorder="1" applyAlignment="1">
      <alignment vertical="center" wrapText="1"/>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40" fillId="0" borderId="1" xfId="1" applyFont="1" applyBorder="1" applyAlignment="1">
      <alignment horizontal="center" vertical="center" wrapText="1"/>
    </xf>
    <xf numFmtId="0" fontId="39" fillId="0" borderId="1" xfId="2" applyFont="1" applyFill="1" applyBorder="1" applyAlignment="1">
      <alignment horizontal="center" vertical="center" wrapText="1"/>
    </xf>
    <xf numFmtId="0" fontId="11" fillId="0" borderId="0" xfId="2" applyFont="1" applyFill="1" applyAlignment="1">
      <alignment horizontal="right"/>
    </xf>
    <xf numFmtId="0" fontId="7" fillId="0" borderId="1" xfId="1" applyFont="1" applyBorder="1" applyAlignment="1">
      <alignment vertical="center"/>
    </xf>
    <xf numFmtId="49" fontId="7" fillId="0" borderId="1" xfId="1" applyNumberFormat="1" applyFont="1" applyBorder="1" applyAlignment="1">
      <alignment vertical="center"/>
    </xf>
    <xf numFmtId="0" fontId="40" fillId="0" borderId="4" xfId="1" applyFont="1" applyBorder="1" applyAlignment="1">
      <alignment horizontal="center" vertical="center" wrapText="1"/>
    </xf>
    <xf numFmtId="49" fontId="7" fillId="0" borderId="4" xfId="1" applyNumberFormat="1" applyFont="1" applyBorder="1" applyAlignment="1">
      <alignment vertical="center"/>
    </xf>
    <xf numFmtId="0" fontId="5" fillId="0" borderId="1" xfId="1" applyFont="1" applyBorder="1" applyAlignment="1">
      <alignment horizontal="center" vertical="center"/>
    </xf>
    <xf numFmtId="0" fontId="40"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6" fillId="0" borderId="0" xfId="62" applyFont="1" applyAlignment="1">
      <alignment horizontal="left"/>
    </xf>
    <xf numFmtId="0" fontId="47"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Alignment="1">
      <alignment horizontal="left" vertical="center" wrapText="1"/>
    </xf>
    <xf numFmtId="0" fontId="11" fillId="0" borderId="0" xfId="2" applyFont="1" applyFill="1" applyBorder="1" applyAlignment="1"/>
    <xf numFmtId="0" fontId="11" fillId="0" borderId="0" xfId="2" applyFont="1" applyFill="1" applyBorder="1" applyAlignment="1">
      <alignment horizontal="left"/>
    </xf>
    <xf numFmtId="0" fontId="11" fillId="0" borderId="0" xfId="2" applyFont="1" applyFill="1" applyBorder="1" applyAlignment="1">
      <alignment horizontal="left" wrapText="1"/>
    </xf>
    <xf numFmtId="0" fontId="11" fillId="0" borderId="0" xfId="2" applyFont="1" applyFill="1" applyAlignment="1">
      <alignment horizontal="left" wrapText="1"/>
    </xf>
    <xf numFmtId="2" fontId="11" fillId="0" borderId="0" xfId="2" applyNumberFormat="1" applyFont="1" applyFill="1" applyAlignment="1">
      <alignment horizontal="center" vertical="top"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Border="1"/>
    <xf numFmtId="0" fontId="11" fillId="0" borderId="1" xfId="2" applyFont="1" applyFill="1" applyBorder="1" applyAlignment="1">
      <alignment horizontal="center" vertical="center" wrapText="1"/>
    </xf>
    <xf numFmtId="0" fontId="43" fillId="0" borderId="1" xfId="2" applyFont="1" applyFill="1" applyBorder="1" applyAlignment="1">
      <alignment horizontal="center" vertical="center" wrapText="1"/>
    </xf>
    <xf numFmtId="0" fontId="48"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8" fillId="0" borderId="2" xfId="45" applyFont="1" applyFill="1" applyBorder="1" applyAlignment="1">
      <alignment horizontal="left" vertical="center" wrapText="1"/>
    </xf>
    <xf numFmtId="0" fontId="43" fillId="0" borderId="1" xfId="2" applyFont="1" applyFill="1" applyBorder="1" applyAlignment="1">
      <alignment horizontal="left" vertical="center" wrapText="1"/>
    </xf>
    <xf numFmtId="49" fontId="43"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168" fontId="43" fillId="0" borderId="1" xfId="2" applyNumberFormat="1" applyFont="1" applyFill="1" applyBorder="1" applyAlignment="1">
      <alignment horizontal="center" vertical="center" wrapText="1"/>
    </xf>
    <xf numFmtId="0" fontId="43" fillId="0" borderId="10" xfId="2" applyFont="1" applyFill="1" applyBorder="1" applyAlignment="1">
      <alignment horizontal="center" vertical="center" wrapText="1"/>
    </xf>
    <xf numFmtId="0" fontId="43"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3" fillId="0" borderId="0" xfId="52" applyFont="1" applyAlignment="1"/>
    <xf numFmtId="0" fontId="12" fillId="0" borderId="0" xfId="2" applyFont="1" applyFill="1" applyAlignment="1"/>
    <xf numFmtId="0" fontId="8" fillId="0" borderId="0" xfId="2" applyFont="1" applyFill="1" applyAlignment="1">
      <alignment vertical="center"/>
    </xf>
    <xf numFmtId="0" fontId="50"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3" fillId="0" borderId="1" xfId="2" applyNumberFormat="1" applyFont="1" applyBorder="1" applyAlignment="1">
      <alignment horizontal="center" vertical="top" wrapText="1"/>
    </xf>
    <xf numFmtId="0" fontId="43" fillId="0" borderId="1" xfId="2" applyFont="1" applyBorder="1" applyAlignment="1">
      <alignment vertical="top" wrapText="1"/>
    </xf>
    <xf numFmtId="169" fontId="43" fillId="0" borderId="1" xfId="2" applyNumberFormat="1" applyFont="1" applyFill="1" applyBorder="1" applyAlignment="1">
      <alignment horizontal="right" vertical="top" wrapText="1"/>
    </xf>
    <xf numFmtId="0" fontId="11" fillId="0" borderId="1" xfId="2" applyNumberFormat="1" applyFont="1" applyFill="1" applyBorder="1" applyAlignment="1">
      <alignment horizontal="left" vertical="top"/>
    </xf>
    <xf numFmtId="0" fontId="51" fillId="0" borderId="1" xfId="2" applyFont="1" applyFill="1" applyBorder="1" applyAlignment="1">
      <alignment horizontal="center"/>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3"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3" fillId="0" borderId="0" xfId="2" applyFont="1" applyFill="1" applyAlignment="1">
      <alignment horizontal="center" vertical="top" wrapText="1"/>
    </xf>
    <xf numFmtId="0" fontId="44" fillId="0" borderId="1" xfId="45" applyFont="1" applyFill="1" applyBorder="1" applyAlignment="1">
      <alignment horizontal="left" vertical="center" wrapText="1"/>
    </xf>
    <xf numFmtId="0" fontId="0" fillId="0" borderId="1" xfId="0" applyBorder="1"/>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1" xfId="0" applyFill="1" applyBorder="1" applyAlignment="1">
      <alignment wrapText="1"/>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3" fillId="0" borderId="1" xfId="62" applyFont="1" applyBorder="1" applyAlignment="1">
      <alignment horizontal="center" vertical="center" wrapText="1"/>
    </xf>
    <xf numFmtId="0" fontId="43"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6" fillId="0" borderId="0" xfId="62" applyFont="1" applyBorder="1" applyAlignment="1">
      <alignment horizontal="left"/>
    </xf>
    <xf numFmtId="0" fontId="43" fillId="0" borderId="1" xfId="62" applyFont="1" applyBorder="1" applyAlignment="1">
      <alignment horizontal="center" vertical="top"/>
    </xf>
    <xf numFmtId="0" fontId="43" fillId="0" borderId="1" xfId="62" applyFont="1" applyBorder="1" applyAlignment="1">
      <alignment horizontal="center" vertical="center"/>
    </xf>
    <xf numFmtId="49" fontId="43" fillId="0" borderId="1" xfId="62" applyNumberFormat="1"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1" fillId="0" borderId="0" xfId="50"/>
    <xf numFmtId="0" fontId="38" fillId="0" borderId="0" xfId="50" applyFont="1"/>
    <xf numFmtId="0" fontId="55" fillId="0" borderId="0" xfId="50" applyFont="1"/>
    <xf numFmtId="49" fontId="56" fillId="0" borderId="0" xfId="50" applyNumberFormat="1" applyFont="1"/>
    <xf numFmtId="49" fontId="56" fillId="0" borderId="0" xfId="50" applyNumberFormat="1" applyFont="1" applyAlignment="1">
      <alignment vertical="center"/>
    </xf>
    <xf numFmtId="0" fontId="1" fillId="0" borderId="0" xfId="50" applyAlignment="1">
      <alignment vertical="center"/>
    </xf>
    <xf numFmtId="49" fontId="55" fillId="0" borderId="0" xfId="50" applyNumberFormat="1" applyFont="1" applyAlignment="1">
      <alignment vertical="center"/>
    </xf>
    <xf numFmtId="0" fontId="56" fillId="0" borderId="0" xfId="50" applyFont="1"/>
    <xf numFmtId="0" fontId="57" fillId="0" borderId="26" xfId="50" applyFont="1" applyFill="1" applyBorder="1" applyAlignment="1">
      <alignment horizontal="center"/>
    </xf>
    <xf numFmtId="0" fontId="57" fillId="0" borderId="26" xfId="50" applyFont="1" applyBorder="1" applyAlignment="1">
      <alignment vertical="center"/>
    </xf>
    <xf numFmtId="0" fontId="57" fillId="0" borderId="27" xfId="50" applyFont="1" applyBorder="1" applyAlignment="1">
      <alignment vertical="center"/>
    </xf>
    <xf numFmtId="0" fontId="57" fillId="0" borderId="1" xfId="50" applyFont="1" applyFill="1" applyBorder="1" applyAlignment="1">
      <alignment horizontal="center"/>
    </xf>
    <xf numFmtId="0" fontId="57" fillId="0" borderId="1" xfId="50" applyFont="1" applyBorder="1" applyAlignment="1">
      <alignment vertical="center"/>
    </xf>
    <xf numFmtId="0" fontId="58" fillId="0" borderId="0" xfId="50" applyFont="1"/>
    <xf numFmtId="0" fontId="55" fillId="0" borderId="1" xfId="50" applyFont="1" applyFill="1" applyBorder="1" applyAlignment="1">
      <alignment horizontal="center"/>
    </xf>
    <xf numFmtId="0" fontId="55" fillId="0" borderId="30" xfId="50" applyFont="1" applyBorder="1" applyAlignment="1">
      <alignment horizontal="center" vertical="center"/>
    </xf>
    <xf numFmtId="0" fontId="55" fillId="0" borderId="0" xfId="50" applyFont="1" applyAlignment="1"/>
    <xf numFmtId="0" fontId="55" fillId="0" borderId="0" xfId="50" applyFont="1" applyAlignment="1">
      <alignment vertical="center"/>
    </xf>
    <xf numFmtId="0" fontId="57" fillId="0" borderId="26" xfId="50" applyFont="1" applyFill="1" applyBorder="1" applyAlignment="1">
      <alignment horizontal="center" vertical="center"/>
    </xf>
    <xf numFmtId="0" fontId="55" fillId="0" borderId="1" xfId="50" applyFont="1" applyFill="1" applyBorder="1" applyAlignment="1">
      <alignment horizontal="center" vertical="center"/>
    </xf>
    <xf numFmtId="0" fontId="57" fillId="0" borderId="1" xfId="50" applyFont="1" applyFill="1" applyBorder="1" applyAlignment="1">
      <alignment horizontal="center" vertical="center"/>
    </xf>
    <xf numFmtId="0" fontId="57" fillId="0" borderId="2" xfId="50" applyFont="1" applyFill="1" applyBorder="1" applyAlignment="1">
      <alignment horizontal="center" vertical="center"/>
    </xf>
    <xf numFmtId="0" fontId="55" fillId="0" borderId="26" xfId="50" applyFont="1" applyFill="1" applyBorder="1" applyAlignment="1">
      <alignment horizontal="center" vertical="center"/>
    </xf>
    <xf numFmtId="0" fontId="55" fillId="0" borderId="2" xfId="50" applyFont="1" applyFill="1" applyBorder="1" applyAlignment="1">
      <alignment horizontal="center" vertical="center"/>
    </xf>
    <xf numFmtId="0" fontId="56" fillId="0" borderId="0" xfId="50" applyFont="1" applyBorder="1"/>
    <xf numFmtId="0" fontId="55" fillId="0" borderId="0" xfId="50" applyFont="1" applyBorder="1"/>
    <xf numFmtId="0" fontId="55" fillId="0" borderId="0" xfId="50" applyFont="1" applyBorder="1" applyAlignment="1"/>
    <xf numFmtId="0" fontId="55" fillId="0" borderId="0" xfId="50" applyFont="1" applyBorder="1" applyAlignment="1">
      <alignment vertical="center"/>
    </xf>
    <xf numFmtId="0" fontId="55" fillId="0" borderId="0" xfId="50" applyFont="1" applyFill="1" applyBorder="1" applyAlignment="1">
      <alignment horizontal="center" vertical="center"/>
    </xf>
    <xf numFmtId="0" fontId="1" fillId="0" borderId="0" xfId="50" applyAlignment="1"/>
    <xf numFmtId="0" fontId="40" fillId="0" borderId="0" xfId="50" applyFont="1" applyAlignment="1">
      <alignment horizontal="center"/>
    </xf>
    <xf numFmtId="0" fontId="60" fillId="0" borderId="0" xfId="50" applyFont="1" applyAlignment="1">
      <alignment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41" fillId="0" borderId="0" xfId="2" applyFont="1" applyFill="1"/>
    <xf numFmtId="0" fontId="11" fillId="0" borderId="0" xfId="2" applyFill="1"/>
    <xf numFmtId="2" fontId="52" fillId="0" borderId="0" xfId="2" applyNumberFormat="1" applyFont="1" applyFill="1" applyAlignment="1">
      <alignment horizontal="right" vertical="top" wrapText="1"/>
    </xf>
    <xf numFmtId="0" fontId="41" fillId="0" borderId="0" xfId="2" applyFont="1" applyFill="1" applyAlignment="1">
      <alignment horizontal="right"/>
    </xf>
    <xf numFmtId="0" fontId="42" fillId="0" borderId="45" xfId="2" applyFont="1" applyFill="1" applyBorder="1" applyAlignment="1">
      <alignment horizontal="justify"/>
    </xf>
    <xf numFmtId="0" fontId="41" fillId="0" borderId="45" xfId="2" applyFont="1" applyFill="1" applyBorder="1" applyAlignment="1">
      <alignment horizontal="justify"/>
    </xf>
    <xf numFmtId="0" fontId="41" fillId="0" borderId="46" xfId="2" applyFont="1" applyFill="1" applyBorder="1" applyAlignment="1">
      <alignment horizontal="justify"/>
    </xf>
    <xf numFmtId="0" fontId="42" fillId="0" borderId="45" xfId="2" applyFont="1" applyFill="1" applyBorder="1" applyAlignment="1">
      <alignment vertical="top" wrapText="1"/>
    </xf>
    <xf numFmtId="0" fontId="42" fillId="0" borderId="47" xfId="2" applyFont="1" applyFill="1" applyBorder="1" applyAlignment="1">
      <alignment vertical="top" wrapText="1"/>
    </xf>
    <xf numFmtId="0" fontId="41" fillId="0" borderId="48" xfId="2" applyFont="1" applyFill="1" applyBorder="1" applyAlignment="1">
      <alignment horizontal="justify" vertical="top" wrapText="1"/>
    </xf>
    <xf numFmtId="0" fontId="42" fillId="0" borderId="46" xfId="2" applyFont="1" applyFill="1" applyBorder="1" applyAlignment="1">
      <alignment vertical="top" wrapText="1"/>
    </xf>
    <xf numFmtId="0" fontId="41" fillId="0" borderId="45" xfId="2" applyFont="1" applyFill="1" applyBorder="1" applyAlignment="1">
      <alignment horizontal="justify"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1" fillId="0" borderId="49" xfId="2" applyFont="1" applyFill="1" applyBorder="1" applyAlignment="1">
      <alignment vertical="top" wrapText="1"/>
    </xf>
    <xf numFmtId="0" fontId="41" fillId="0" borderId="47" xfId="2" applyFont="1" applyFill="1" applyBorder="1" applyAlignment="1">
      <alignment vertical="top" wrapText="1"/>
    </xf>
    <xf numFmtId="0" fontId="42" fillId="0" borderId="47" xfId="2" applyFont="1" applyFill="1" applyBorder="1" applyAlignment="1">
      <alignment horizontal="justify" vertical="top" wrapText="1"/>
    </xf>
    <xf numFmtId="0" fontId="42" fillId="0" borderId="45" xfId="2" applyFont="1" applyFill="1" applyBorder="1" applyAlignment="1">
      <alignment horizontal="justify" vertical="top" wrapText="1"/>
    </xf>
    <xf numFmtId="0" fontId="41" fillId="0" borderId="50" xfId="2" quotePrefix="1" applyFont="1" applyFill="1" applyBorder="1" applyAlignment="1">
      <alignment horizontal="justify" vertical="top" wrapText="1"/>
    </xf>
    <xf numFmtId="0" fontId="41" fillId="0" borderId="51" xfId="2" applyFont="1" applyFill="1" applyBorder="1" applyAlignment="1">
      <alignment horizontal="justify" vertical="top" wrapText="1"/>
    </xf>
    <xf numFmtId="0" fontId="41" fillId="0" borderId="50" xfId="2" applyFont="1" applyFill="1" applyBorder="1" applyAlignment="1">
      <alignment vertical="top" wrapText="1"/>
    </xf>
    <xf numFmtId="0" fontId="42" fillId="0" borderId="46" xfId="2" applyFont="1" applyFill="1" applyBorder="1" applyAlignment="1">
      <alignment horizontal="left" vertical="center" wrapText="1"/>
    </xf>
    <xf numFmtId="0" fontId="41" fillId="0" borderId="50" xfId="2" applyFont="1" applyFill="1" applyBorder="1" applyAlignment="1">
      <alignment horizontal="justify" vertical="top" wrapText="1"/>
    </xf>
    <xf numFmtId="0" fontId="42" fillId="0" borderId="46" xfId="2" applyFont="1" applyFill="1" applyBorder="1" applyAlignment="1">
      <alignment horizontal="center" vertical="center" wrapText="1"/>
    </xf>
    <xf numFmtId="0" fontId="41" fillId="0" borderId="47" xfId="2" applyFont="1" applyFill="1" applyBorder="1"/>
    <xf numFmtId="1" fontId="42" fillId="0" borderId="0" xfId="2" applyNumberFormat="1" applyFont="1" applyFill="1" applyAlignment="1">
      <alignment horizontal="left" vertical="top"/>
    </xf>
    <xf numFmtId="49" fontId="41" fillId="0" borderId="0" xfId="2" applyNumberFormat="1" applyFont="1" applyFill="1" applyAlignment="1">
      <alignment horizontal="left" vertical="top" wrapText="1"/>
    </xf>
    <xf numFmtId="49" fontId="41" fillId="0" borderId="0" xfId="2" applyNumberFormat="1" applyFont="1" applyFill="1" applyBorder="1" applyAlignment="1">
      <alignment horizontal="left" vertical="top"/>
    </xf>
    <xf numFmtId="0" fontId="41" fillId="0" borderId="0" xfId="2" applyFont="1" applyFill="1" applyBorder="1" applyAlignment="1">
      <alignment horizontal="center" vertical="center"/>
    </xf>
    <xf numFmtId="0" fontId="43" fillId="0" borderId="20" xfId="2" applyFont="1" applyFill="1" applyBorder="1" applyAlignment="1">
      <alignment vertical="center" wrapText="1"/>
    </xf>
    <xf numFmtId="0" fontId="43" fillId="0" borderId="21" xfId="2" applyFont="1" applyFill="1" applyBorder="1" applyAlignment="1">
      <alignment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11" fillId="0" borderId="0" xfId="2" applyFont="1" applyFill="1" applyAlignment="1">
      <alignment vertical="top" wrapText="1"/>
    </xf>
    <xf numFmtId="0" fontId="4" fillId="0" borderId="1" xfId="1" applyFont="1" applyBorder="1" applyAlignment="1">
      <alignment horizontal="center" vertical="center"/>
    </xf>
    <xf numFmtId="0" fontId="40" fillId="0" borderId="1" xfId="1" applyFont="1" applyBorder="1" applyAlignment="1">
      <alignment horizontal="center" vertical="center" wrapText="1"/>
    </xf>
    <xf numFmtId="0" fontId="40" fillId="0" borderId="4" xfId="1" applyFont="1" applyBorder="1" applyAlignment="1">
      <alignment horizontal="center" vertical="center" wrapText="1"/>
    </xf>
    <xf numFmtId="0" fontId="43"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3"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3" fillId="0" borderId="1" xfId="62" applyFont="1" applyFill="1" applyBorder="1" applyAlignment="1">
      <alignment horizontal="center" vertical="center" wrapText="1"/>
    </xf>
    <xf numFmtId="0" fontId="43" fillId="0" borderId="2" xfId="62" applyFont="1" applyFill="1" applyBorder="1" applyAlignment="1">
      <alignment horizontal="center" vertical="center" wrapText="1"/>
    </xf>
    <xf numFmtId="0" fontId="43" fillId="0" borderId="0" xfId="0" applyFont="1" applyFill="1" applyAlignment="1"/>
    <xf numFmtId="0" fontId="43" fillId="0" borderId="0" xfId="0" applyFont="1" applyFill="1" applyAlignment="1">
      <alignment horizontal="center" vertical="center"/>
    </xf>
    <xf numFmtId="0" fontId="43" fillId="0" borderId="0" xfId="0" applyFont="1" applyFill="1" applyAlignment="1">
      <alignment vertical="center"/>
    </xf>
    <xf numFmtId="0" fontId="36" fillId="0" borderId="0" xfId="49" applyFont="1" applyAlignment="1"/>
    <xf numFmtId="0" fontId="36" fillId="0" borderId="0" xfId="49" applyFont="1" applyFill="1" applyAlignment="1"/>
    <xf numFmtId="0" fontId="39" fillId="0" borderId="0" xfId="49" applyFont="1" applyFill="1" applyAlignment="1"/>
    <xf numFmtId="0" fontId="40" fillId="0" borderId="4" xfId="1" applyFont="1" applyBorder="1" applyAlignment="1">
      <alignment horizontal="center" vertical="center" wrapText="1"/>
    </xf>
    <xf numFmtId="0" fontId="3" fillId="0" borderId="1" xfId="1" applyBorder="1" applyAlignment="1">
      <alignment vertical="center"/>
    </xf>
    <xf numFmtId="0" fontId="3" fillId="0" borderId="1" xfId="1" applyBorder="1" applyAlignment="1">
      <alignment horizontal="left" vertical="center"/>
    </xf>
    <xf numFmtId="0" fontId="0" fillId="0" borderId="0" xfId="0" applyFont="1" applyFill="1" applyAlignment="1">
      <alignment vertical="center"/>
    </xf>
    <xf numFmtId="0" fontId="0" fillId="0" borderId="0" xfId="0" applyFont="1" applyFill="1" applyAlignment="1">
      <alignment horizontal="center" vertical="center"/>
    </xf>
    <xf numFmtId="168" fontId="0" fillId="0" borderId="0" xfId="0" applyNumberFormat="1" applyFont="1" applyFill="1" applyAlignment="1">
      <alignment vertical="center"/>
    </xf>
    <xf numFmtId="168" fontId="0" fillId="0" borderId="0" xfId="0" applyNumberFormat="1" applyFont="1" applyFill="1" applyAlignment="1">
      <alignment horizontal="center" vertical="center"/>
    </xf>
    <xf numFmtId="0" fontId="0" fillId="0" borderId="0" xfId="0" applyFont="1" applyAlignment="1">
      <alignment vertical="center"/>
    </xf>
    <xf numFmtId="0" fontId="0" fillId="0" borderId="0" xfId="1" applyFont="1" applyFill="1" applyAlignment="1">
      <alignment vertical="center"/>
    </xf>
    <xf numFmtId="0" fontId="50" fillId="0" borderId="0" xfId="0" applyFont="1" applyFill="1" applyAlignment="1">
      <alignment horizontal="center" vertical="center"/>
    </xf>
    <xf numFmtId="0" fontId="12" fillId="0" borderId="0" xfId="1" applyFont="1" applyAlignment="1">
      <alignment vertical="center"/>
    </xf>
    <xf numFmtId="0" fontId="12" fillId="0" borderId="0" xfId="1" applyFont="1" applyAlignment="1">
      <alignment horizontal="center" vertical="center"/>
    </xf>
    <xf numFmtId="168" fontId="12" fillId="0" borderId="0" xfId="1" applyNumberFormat="1" applyFont="1" applyAlignment="1">
      <alignment vertical="center"/>
    </xf>
    <xf numFmtId="0" fontId="50" fillId="0" borderId="0" xfId="1" applyFont="1" applyAlignment="1">
      <alignment vertical="center"/>
    </xf>
    <xf numFmtId="0" fontId="50" fillId="0" borderId="0" xfId="1" applyFont="1" applyAlignment="1">
      <alignment horizontal="center" vertical="center"/>
    </xf>
    <xf numFmtId="0" fontId="0" fillId="0" borderId="0" xfId="1" applyFont="1" applyAlignment="1">
      <alignment vertical="center"/>
    </xf>
    <xf numFmtId="0" fontId="0" fillId="0" borderId="0" xfId="1" applyFont="1" applyAlignment="1">
      <alignment horizontal="center" vertical="center"/>
    </xf>
    <xf numFmtId="168" fontId="0" fillId="0" borderId="0" xfId="1" applyNumberFormat="1" applyFont="1" applyAlignment="1">
      <alignment vertical="center"/>
    </xf>
    <xf numFmtId="168" fontId="0" fillId="0" borderId="0" xfId="1" applyNumberFormat="1" applyFont="1" applyAlignment="1">
      <alignment horizontal="center" vertical="center"/>
    </xf>
    <xf numFmtId="0" fontId="50" fillId="0" borderId="0" xfId="0" applyFont="1" applyFill="1" applyAlignment="1">
      <alignment vertical="center"/>
    </xf>
    <xf numFmtId="0" fontId="12" fillId="0" borderId="0" xfId="0" applyFont="1" applyFill="1" applyAlignment="1">
      <alignment vertical="center"/>
    </xf>
    <xf numFmtId="0" fontId="12" fillId="0" borderId="0" xfId="0" applyFont="1" applyFill="1" applyAlignment="1">
      <alignment horizontal="center" vertical="center"/>
    </xf>
    <xf numFmtId="0" fontId="0" fillId="0" borderId="0" xfId="0" applyFont="1" applyAlignment="1">
      <alignment horizontal="center" vertical="center"/>
    </xf>
    <xf numFmtId="168" fontId="0" fillId="0" borderId="0" xfId="0" applyNumberFormat="1" applyFont="1" applyAlignment="1">
      <alignment vertical="center"/>
    </xf>
    <xf numFmtId="168" fontId="0" fillId="0" borderId="0" xfId="0" applyNumberFormat="1" applyFont="1" applyAlignment="1">
      <alignment horizontal="center" vertical="center"/>
    </xf>
    <xf numFmtId="0" fontId="0" fillId="0" borderId="0" xfId="0" applyFont="1" applyAlignment="1">
      <alignment horizontal="right" vertical="center"/>
    </xf>
    <xf numFmtId="0" fontId="0" fillId="0" borderId="2" xfId="0" applyFont="1" applyFill="1" applyBorder="1" applyAlignment="1">
      <alignment horizontal="center" vertical="center" textRotation="90" wrapText="1"/>
    </xf>
    <xf numFmtId="0" fontId="0" fillId="0" borderId="2" xfId="0" applyFont="1" applyFill="1" applyBorder="1" applyAlignment="1">
      <alignment vertical="center" textRotation="90" wrapText="1"/>
    </xf>
    <xf numFmtId="168" fontId="0" fillId="0" borderId="1" xfId="0" applyNumberFormat="1" applyFont="1" applyFill="1" applyBorder="1" applyAlignment="1">
      <alignment horizontal="center" vertical="center" textRotation="90" wrapText="1"/>
    </xf>
    <xf numFmtId="0" fontId="0" fillId="0" borderId="1"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1" xfId="0" applyFont="1" applyFill="1" applyBorder="1" applyAlignment="1">
      <alignment horizontal="center" vertical="center" wrapText="1"/>
    </xf>
    <xf numFmtId="1"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2" fontId="43" fillId="25" borderId="1" xfId="1" applyNumberFormat="1" applyFont="1" applyFill="1" applyBorder="1" applyAlignment="1">
      <alignment horizontal="center" vertical="center"/>
    </xf>
    <xf numFmtId="2" fontId="43" fillId="25" borderId="1" xfId="1" applyNumberFormat="1" applyFont="1" applyFill="1" applyBorder="1" applyAlignment="1">
      <alignment horizontal="left" vertical="center" wrapText="1"/>
    </xf>
    <xf numFmtId="2"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xf>
    <xf numFmtId="0" fontId="43" fillId="25" borderId="0" xfId="0" applyFont="1" applyFill="1" applyAlignment="1">
      <alignment vertical="center"/>
    </xf>
    <xf numFmtId="168" fontId="43" fillId="25" borderId="0" xfId="0" applyNumberFormat="1" applyFont="1" applyFill="1" applyAlignment="1">
      <alignment vertical="center"/>
    </xf>
    <xf numFmtId="2" fontId="0" fillId="0" borderId="1" xfId="1" applyNumberFormat="1" applyFont="1" applyBorder="1" applyAlignment="1">
      <alignment horizontal="center" vertical="center"/>
    </xf>
    <xf numFmtId="2" fontId="0" fillId="0" borderId="1" xfId="1" applyNumberFormat="1" applyFont="1" applyBorder="1" applyAlignment="1">
      <alignment horizontal="left" vertical="center" wrapText="1"/>
    </xf>
    <xf numFmtId="2" fontId="0" fillId="0" borderId="1" xfId="0" applyNumberFormat="1" applyFont="1" applyFill="1" applyBorder="1" applyAlignment="1">
      <alignment horizontal="center" vertical="center"/>
    </xf>
    <xf numFmtId="168" fontId="0" fillId="0" borderId="1" xfId="0" applyNumberFormat="1" applyFont="1" applyFill="1" applyBorder="1" applyAlignment="1">
      <alignment horizontal="center" vertical="center"/>
    </xf>
    <xf numFmtId="2" fontId="0" fillId="26" borderId="1" xfId="1" applyNumberFormat="1" applyFont="1" applyFill="1" applyBorder="1" applyAlignment="1">
      <alignment horizontal="center" vertical="center"/>
    </xf>
    <xf numFmtId="2" fontId="0" fillId="26" borderId="1" xfId="1" applyNumberFormat="1" applyFont="1" applyFill="1" applyBorder="1" applyAlignment="1">
      <alignment horizontal="left" vertical="center" wrapText="1"/>
    </xf>
    <xf numFmtId="2" fontId="0" fillId="26" borderId="1" xfId="0" applyNumberFormat="1" applyFont="1" applyFill="1" applyBorder="1" applyAlignment="1">
      <alignment horizontal="center" vertical="center"/>
    </xf>
    <xf numFmtId="168" fontId="0" fillId="26" borderId="1" xfId="0" applyNumberFormat="1" applyFont="1" applyFill="1" applyBorder="1" applyAlignment="1">
      <alignment horizontal="center" vertical="center"/>
    </xf>
    <xf numFmtId="0" fontId="0" fillId="26" borderId="0" xfId="0" applyFont="1" applyFill="1" applyAlignment="1">
      <alignment vertical="center"/>
    </xf>
    <xf numFmtId="2" fontId="43" fillId="27" borderId="1" xfId="1" applyNumberFormat="1" applyFont="1" applyFill="1" applyBorder="1" applyAlignment="1">
      <alignment horizontal="center" vertical="center"/>
    </xf>
    <xf numFmtId="2" fontId="43" fillId="27" borderId="1" xfId="1" applyNumberFormat="1" applyFont="1" applyFill="1" applyBorder="1" applyAlignment="1">
      <alignment horizontal="left" vertical="center" wrapText="1"/>
    </xf>
    <xf numFmtId="2" fontId="43" fillId="27" borderId="1" xfId="0" applyNumberFormat="1" applyFont="1" applyFill="1" applyBorder="1" applyAlignment="1">
      <alignment horizontal="center" vertical="center"/>
    </xf>
    <xf numFmtId="168" fontId="43" fillId="27" borderId="1" xfId="0" applyNumberFormat="1" applyFont="1" applyFill="1" applyBorder="1" applyAlignment="1">
      <alignment horizontal="center" vertical="center"/>
    </xf>
    <xf numFmtId="0" fontId="43" fillId="27" borderId="0" xfId="0" applyFont="1" applyFill="1" applyAlignment="1">
      <alignment vertical="center"/>
    </xf>
    <xf numFmtId="2" fontId="0" fillId="28" borderId="1" xfId="1" applyNumberFormat="1" applyFont="1" applyFill="1" applyBorder="1" applyAlignment="1">
      <alignment horizontal="center" vertical="center"/>
    </xf>
    <xf numFmtId="2" fontId="0" fillId="28" borderId="1" xfId="1" applyNumberFormat="1" applyFont="1" applyFill="1" applyBorder="1" applyAlignment="1">
      <alignment horizontal="left" vertical="center" wrapText="1"/>
    </xf>
    <xf numFmtId="2" fontId="43" fillId="28" borderId="1" xfId="0" applyNumberFormat="1" applyFont="1" applyFill="1" applyBorder="1" applyAlignment="1">
      <alignment horizontal="center" vertical="center"/>
    </xf>
    <xf numFmtId="168" fontId="0" fillId="28" borderId="1" xfId="0" applyNumberFormat="1" applyFont="1" applyFill="1" applyBorder="1" applyAlignment="1">
      <alignment horizontal="center" vertical="center"/>
    </xf>
    <xf numFmtId="0" fontId="0" fillId="28" borderId="0" xfId="0" applyFont="1" applyFill="1" applyAlignment="1">
      <alignment vertical="center"/>
    </xf>
    <xf numFmtId="1" fontId="43" fillId="25" borderId="1" xfId="0" applyNumberFormat="1" applyFont="1" applyFill="1" applyBorder="1" applyAlignment="1">
      <alignment horizontal="center" vertical="center"/>
    </xf>
    <xf numFmtId="168" fontId="43" fillId="25" borderId="1" xfId="0" applyNumberFormat="1" applyFont="1" applyFill="1" applyBorder="1" applyAlignment="1">
      <alignment horizontal="center" vertical="center" wrapText="1"/>
    </xf>
    <xf numFmtId="2" fontId="0" fillId="0" borderId="1" xfId="1" applyNumberFormat="1" applyFont="1" applyFill="1" applyBorder="1" applyAlignment="1">
      <alignment horizontal="center" vertical="center"/>
    </xf>
    <xf numFmtId="2" fontId="0" fillId="0" borderId="1" xfId="1" applyNumberFormat="1" applyFont="1" applyFill="1" applyBorder="1" applyAlignment="1">
      <alignment horizontal="left" vertical="center" wrapText="1"/>
    </xf>
    <xf numFmtId="1" fontId="0" fillId="0" borderId="1" xfId="0" applyNumberFormat="1" applyFont="1" applyFill="1" applyBorder="1" applyAlignment="1">
      <alignment horizontal="center" vertical="center"/>
    </xf>
    <xf numFmtId="49" fontId="0" fillId="0" borderId="1" xfId="0" applyNumberFormat="1" applyFont="1" applyFill="1" applyBorder="1" applyAlignment="1">
      <alignment horizontal="center" vertical="center"/>
    </xf>
    <xf numFmtId="0" fontId="43" fillId="0" borderId="10" xfId="0" applyFont="1" applyFill="1" applyBorder="1" applyAlignment="1">
      <alignment horizontal="center" vertical="center"/>
    </xf>
    <xf numFmtId="0" fontId="0" fillId="0" borderId="1" xfId="0" applyFont="1" applyFill="1" applyBorder="1" applyAlignment="1">
      <alignment horizontal="center" vertical="center"/>
    </xf>
    <xf numFmtId="2" fontId="43" fillId="0" borderId="1" xfId="0" applyNumberFormat="1" applyFont="1" applyFill="1" applyBorder="1" applyAlignment="1">
      <alignment horizontal="center" vertical="center"/>
    </xf>
    <xf numFmtId="2" fontId="43" fillId="29" borderId="1" xfId="1" applyNumberFormat="1" applyFont="1" applyFill="1" applyBorder="1" applyAlignment="1">
      <alignment horizontal="center" vertical="center"/>
    </xf>
    <xf numFmtId="2" fontId="43" fillId="29" borderId="1" xfId="1" applyNumberFormat="1" applyFont="1" applyFill="1" applyBorder="1" applyAlignment="1">
      <alignment horizontal="left" vertical="center" wrapText="1"/>
    </xf>
    <xf numFmtId="2" fontId="43" fillId="29" borderId="1" xfId="0" applyNumberFormat="1" applyFont="1" applyFill="1" applyBorder="1" applyAlignment="1">
      <alignment horizontal="center" vertical="center"/>
    </xf>
    <xf numFmtId="168" fontId="43" fillId="29" borderId="1" xfId="0" applyNumberFormat="1" applyFont="1" applyFill="1" applyBorder="1" applyAlignment="1">
      <alignment horizontal="center" vertical="center"/>
    </xf>
    <xf numFmtId="0" fontId="43" fillId="29" borderId="0" xfId="0" applyFont="1" applyFill="1" applyAlignment="1">
      <alignment vertical="center"/>
    </xf>
    <xf numFmtId="2" fontId="0" fillId="0" borderId="10" xfId="1" applyNumberFormat="1" applyFont="1" applyBorder="1" applyAlignment="1">
      <alignment horizontal="center" vertical="center"/>
    </xf>
    <xf numFmtId="2" fontId="0" fillId="0" borderId="10" xfId="1" applyNumberFormat="1" applyFont="1" applyBorder="1" applyAlignment="1">
      <alignment horizontal="left" vertical="center" wrapText="1"/>
    </xf>
    <xf numFmtId="2" fontId="0" fillId="0" borderId="10" xfId="0" applyNumberFormat="1" applyFont="1" applyFill="1" applyBorder="1" applyAlignment="1">
      <alignment horizontal="center" vertical="center"/>
    </xf>
    <xf numFmtId="1" fontId="0" fillId="0" borderId="10" xfId="0" applyNumberFormat="1" applyFont="1" applyFill="1" applyBorder="1" applyAlignment="1">
      <alignment horizontal="center" vertical="center"/>
    </xf>
    <xf numFmtId="49" fontId="0" fillId="0" borderId="10" xfId="0" applyNumberFormat="1" applyFont="1" applyFill="1" applyBorder="1" applyAlignment="1">
      <alignment horizontal="center" vertical="center"/>
    </xf>
    <xf numFmtId="168" fontId="0" fillId="0" borderId="10" xfId="0" applyNumberFormat="1" applyFont="1" applyFill="1" applyBorder="1" applyAlignment="1">
      <alignment horizontal="center" vertical="center"/>
    </xf>
    <xf numFmtId="0" fontId="0" fillId="0" borderId="10" xfId="0" applyFont="1" applyFill="1" applyBorder="1" applyAlignment="1">
      <alignment horizontal="center" vertical="center"/>
    </xf>
    <xf numFmtId="168" fontId="43" fillId="0" borderId="1" xfId="0" applyNumberFormat="1" applyFont="1" applyFill="1" applyBorder="1" applyAlignment="1">
      <alignment horizontal="center" vertical="center"/>
    </xf>
    <xf numFmtId="0" fontId="0" fillId="0" borderId="1" xfId="2"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0" xfId="0" applyFont="1" applyBorder="1" applyAlignment="1">
      <alignment vertical="center"/>
    </xf>
    <xf numFmtId="168" fontId="0" fillId="0" borderId="1" xfId="2" applyNumberFormat="1" applyFont="1" applyFill="1" applyBorder="1" applyAlignment="1">
      <alignment horizontal="center" vertical="center" wrapText="1"/>
    </xf>
    <xf numFmtId="0" fontId="0" fillId="0" borderId="1" xfId="0" applyFont="1" applyFill="1" applyBorder="1" applyAlignment="1">
      <alignment vertical="center"/>
    </xf>
    <xf numFmtId="0" fontId="0" fillId="0" borderId="10" xfId="0" applyFont="1" applyFill="1" applyBorder="1" applyAlignment="1">
      <alignment horizontal="center" vertical="center" wrapText="1"/>
    </xf>
    <xf numFmtId="2" fontId="0" fillId="30" borderId="1" xfId="1" applyNumberFormat="1" applyFont="1" applyFill="1" applyBorder="1" applyAlignment="1">
      <alignment horizontal="center" vertical="center"/>
    </xf>
    <xf numFmtId="2" fontId="0" fillId="30" borderId="1" xfId="1" applyNumberFormat="1" applyFont="1" applyFill="1" applyBorder="1" applyAlignment="1">
      <alignment horizontal="left" vertical="center" wrapText="1"/>
    </xf>
    <xf numFmtId="2" fontId="0" fillId="30" borderId="10" xfId="0" applyNumberFormat="1" applyFont="1" applyFill="1" applyBorder="1" applyAlignment="1">
      <alignment horizontal="center" vertical="center"/>
    </xf>
    <xf numFmtId="2" fontId="0" fillId="30" borderId="1" xfId="0" applyNumberFormat="1" applyFont="1" applyFill="1" applyBorder="1" applyAlignment="1">
      <alignment horizontal="center" vertical="center"/>
    </xf>
    <xf numFmtId="1" fontId="0" fillId="30" borderId="1" xfId="0" applyNumberFormat="1" applyFont="1" applyFill="1" applyBorder="1" applyAlignment="1">
      <alignment horizontal="center" vertical="center"/>
    </xf>
    <xf numFmtId="49" fontId="0" fillId="30" borderId="10" xfId="0" applyNumberFormat="1" applyFont="1" applyFill="1" applyBorder="1" applyAlignment="1">
      <alignment horizontal="center" vertical="center"/>
    </xf>
    <xf numFmtId="168" fontId="0" fillId="30" borderId="1" xfId="0" applyNumberFormat="1" applyFont="1" applyFill="1" applyBorder="1" applyAlignment="1">
      <alignment horizontal="center" vertical="center"/>
    </xf>
    <xf numFmtId="168" fontId="0" fillId="30" borderId="10" xfId="0" applyNumberFormat="1" applyFont="1" applyFill="1" applyBorder="1" applyAlignment="1">
      <alignment horizontal="center" vertical="center"/>
    </xf>
    <xf numFmtId="49" fontId="0" fillId="30" borderId="1" xfId="0" applyNumberFormat="1" applyFont="1" applyFill="1" applyBorder="1" applyAlignment="1">
      <alignment horizontal="center" vertical="center"/>
    </xf>
    <xf numFmtId="1" fontId="0" fillId="30" borderId="10" xfId="0" applyNumberFormat="1" applyFont="1" applyFill="1" applyBorder="1" applyAlignment="1">
      <alignment horizontal="center" vertical="center"/>
    </xf>
    <xf numFmtId="0" fontId="0" fillId="30" borderId="10" xfId="0" applyFont="1" applyFill="1" applyBorder="1" applyAlignment="1">
      <alignment horizontal="center" vertical="center"/>
    </xf>
    <xf numFmtId="0" fontId="43" fillId="30" borderId="1" xfId="0" applyFont="1" applyFill="1" applyBorder="1" applyAlignment="1">
      <alignment horizontal="center" vertical="center"/>
    </xf>
    <xf numFmtId="168" fontId="0" fillId="31" borderId="1" xfId="0" applyNumberFormat="1" applyFont="1" applyFill="1" applyBorder="1" applyAlignment="1">
      <alignment horizontal="center" vertical="center"/>
    </xf>
    <xf numFmtId="168" fontId="43" fillId="30" borderId="1" xfId="0" applyNumberFormat="1" applyFont="1" applyFill="1" applyBorder="1" applyAlignment="1">
      <alignment horizontal="center" vertical="center"/>
    </xf>
    <xf numFmtId="0" fontId="0" fillId="30" borderId="1" xfId="2" applyFont="1" applyFill="1" applyBorder="1" applyAlignment="1">
      <alignment horizontal="center" vertical="center" wrapText="1"/>
    </xf>
    <xf numFmtId="0" fontId="43" fillId="30" borderId="10" xfId="0" applyFont="1" applyFill="1" applyBorder="1" applyAlignment="1">
      <alignment horizontal="center" vertical="center"/>
    </xf>
    <xf numFmtId="0" fontId="0" fillId="30" borderId="10" xfId="0" applyFont="1" applyFill="1" applyBorder="1" applyAlignment="1">
      <alignment horizontal="center" vertical="center" wrapText="1"/>
    </xf>
    <xf numFmtId="0" fontId="0" fillId="30" borderId="0" xfId="0" applyFont="1" applyFill="1" applyAlignment="1">
      <alignment vertical="center"/>
    </xf>
    <xf numFmtId="0" fontId="43" fillId="0" borderId="1" xfId="0" applyFont="1" applyFill="1" applyBorder="1" applyAlignment="1">
      <alignment horizontal="center" vertical="center"/>
    </xf>
    <xf numFmtId="2" fontId="0" fillId="32" borderId="10" xfId="1" applyNumberFormat="1" applyFont="1" applyFill="1" applyBorder="1" applyAlignment="1">
      <alignment horizontal="center" vertical="center"/>
    </xf>
    <xf numFmtId="2" fontId="0" fillId="32" borderId="10" xfId="1" applyNumberFormat="1" applyFont="1" applyFill="1" applyBorder="1" applyAlignment="1">
      <alignment horizontal="left" vertical="center" wrapText="1"/>
    </xf>
    <xf numFmtId="2" fontId="0" fillId="32" borderId="10" xfId="0" applyNumberFormat="1" applyFont="1" applyFill="1" applyBorder="1" applyAlignment="1">
      <alignment horizontal="center" vertical="center"/>
    </xf>
    <xf numFmtId="1" fontId="0" fillId="32" borderId="10" xfId="0" applyNumberFormat="1" applyFont="1" applyFill="1" applyBorder="1" applyAlignment="1">
      <alignment horizontal="center" vertical="center"/>
    </xf>
    <xf numFmtId="49" fontId="0" fillId="32" borderId="10" xfId="0" applyNumberFormat="1" applyFont="1" applyFill="1" applyBorder="1" applyAlignment="1">
      <alignment horizontal="center" vertical="center"/>
    </xf>
    <xf numFmtId="168" fontId="0" fillId="32" borderId="1" xfId="0" applyNumberFormat="1" applyFont="1" applyFill="1" applyBorder="1" applyAlignment="1">
      <alignment horizontal="center" vertical="center"/>
    </xf>
    <xf numFmtId="2" fontId="0" fillId="32" borderId="1" xfId="0" applyNumberFormat="1" applyFont="1" applyFill="1" applyBorder="1" applyAlignment="1">
      <alignment horizontal="center" vertical="center"/>
    </xf>
    <xf numFmtId="168" fontId="0"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xf>
    <xf numFmtId="0" fontId="43" fillId="32" borderId="10" xfId="0" applyFont="1" applyFill="1" applyBorder="1" applyAlignment="1">
      <alignment horizontal="center" vertical="center"/>
    </xf>
    <xf numFmtId="1" fontId="43" fillId="32" borderId="1" xfId="0" applyNumberFormat="1" applyFont="1" applyFill="1" applyBorder="1" applyAlignment="1">
      <alignment horizontal="center" vertical="center"/>
    </xf>
    <xf numFmtId="1" fontId="0" fillId="32" borderId="1" xfId="0" applyNumberFormat="1" applyFont="1" applyFill="1" applyBorder="1" applyAlignment="1">
      <alignment horizontal="center" vertical="center"/>
    </xf>
    <xf numFmtId="0" fontId="43" fillId="32" borderId="1" xfId="0" applyFont="1" applyFill="1" applyBorder="1" applyAlignment="1">
      <alignment horizontal="center" vertical="center"/>
    </xf>
    <xf numFmtId="0" fontId="0" fillId="32" borderId="1" xfId="0" applyFont="1" applyFill="1" applyBorder="1" applyAlignment="1">
      <alignment horizontal="center" vertical="center"/>
    </xf>
    <xf numFmtId="168" fontId="43" fillId="32" borderId="1" xfId="0" applyNumberFormat="1" applyFont="1" applyFill="1" applyBorder="1" applyAlignment="1">
      <alignment horizontal="center" vertical="center"/>
    </xf>
    <xf numFmtId="0" fontId="0" fillId="32" borderId="1" xfId="0" applyFont="1" applyFill="1" applyBorder="1" applyAlignment="1">
      <alignment horizontal="center" vertical="center" wrapText="1"/>
    </xf>
    <xf numFmtId="0" fontId="0" fillId="32" borderId="0" xfId="0" applyFont="1" applyFill="1" applyBorder="1" applyAlignment="1">
      <alignment vertical="center"/>
    </xf>
    <xf numFmtId="2" fontId="0" fillId="32" borderId="1" xfId="1" applyNumberFormat="1" applyFont="1" applyFill="1" applyBorder="1" applyAlignment="1">
      <alignment horizontal="center" vertical="center"/>
    </xf>
    <xf numFmtId="2" fontId="0" fillId="32" borderId="1" xfId="1" applyNumberFormat="1" applyFont="1" applyFill="1" applyBorder="1" applyAlignment="1">
      <alignment horizontal="left" vertical="center" wrapText="1"/>
    </xf>
    <xf numFmtId="49" fontId="0" fillId="32" borderId="1" xfId="0" applyNumberFormat="1" applyFont="1" applyFill="1" applyBorder="1" applyAlignment="1">
      <alignment horizontal="center" vertical="center"/>
    </xf>
    <xf numFmtId="0" fontId="0" fillId="32" borderId="0" xfId="0" applyFont="1" applyFill="1" applyAlignment="1">
      <alignment vertical="center"/>
    </xf>
    <xf numFmtId="2" fontId="0" fillId="31" borderId="1" xfId="1" applyNumberFormat="1" applyFont="1" applyFill="1" applyBorder="1" applyAlignment="1">
      <alignment horizontal="center" vertical="center"/>
    </xf>
    <xf numFmtId="2" fontId="0" fillId="31" borderId="1" xfId="1" applyNumberFormat="1" applyFont="1" applyFill="1" applyBorder="1" applyAlignment="1">
      <alignment horizontal="left" vertical="center" wrapText="1"/>
    </xf>
    <xf numFmtId="2" fontId="0" fillId="31" borderId="1" xfId="0" applyNumberFormat="1" applyFont="1" applyFill="1" applyBorder="1" applyAlignment="1">
      <alignment horizontal="center" vertical="center"/>
    </xf>
    <xf numFmtId="1" fontId="0" fillId="31" borderId="1" xfId="0" applyNumberFormat="1" applyFont="1" applyFill="1" applyBorder="1" applyAlignment="1">
      <alignment horizontal="center" vertical="center"/>
    </xf>
    <xf numFmtId="49" fontId="0" fillId="31" borderId="10" xfId="0" applyNumberFormat="1" applyFont="1" applyFill="1" applyBorder="1" applyAlignment="1">
      <alignment horizontal="center" vertical="center"/>
    </xf>
    <xf numFmtId="49" fontId="0" fillId="31" borderId="1" xfId="0" applyNumberFormat="1" applyFont="1" applyFill="1" applyBorder="1" applyAlignment="1">
      <alignment horizontal="center" vertical="center"/>
    </xf>
    <xf numFmtId="168" fontId="0" fillId="31" borderId="10" xfId="0" applyNumberFormat="1" applyFont="1" applyFill="1" applyBorder="1" applyAlignment="1">
      <alignment horizontal="center" vertical="center"/>
    </xf>
    <xf numFmtId="1" fontId="0" fillId="31" borderId="10" xfId="0" applyNumberFormat="1" applyFont="1" applyFill="1" applyBorder="1" applyAlignment="1">
      <alignment horizontal="center" vertical="center"/>
    </xf>
    <xf numFmtId="0" fontId="0" fillId="31" borderId="10" xfId="0" applyFont="1" applyFill="1" applyBorder="1" applyAlignment="1">
      <alignment horizontal="center" vertical="center"/>
    </xf>
    <xf numFmtId="0" fontId="43" fillId="31" borderId="1" xfId="0" applyFont="1" applyFill="1" applyBorder="1" applyAlignment="1">
      <alignment horizontal="center" vertical="center"/>
    </xf>
    <xf numFmtId="0" fontId="0" fillId="31" borderId="1" xfId="0" applyFont="1" applyFill="1" applyBorder="1" applyAlignment="1">
      <alignment horizontal="center" vertical="center"/>
    </xf>
    <xf numFmtId="0" fontId="43" fillId="31" borderId="10" xfId="0" applyFont="1" applyFill="1" applyBorder="1" applyAlignment="1">
      <alignment horizontal="center" vertical="center"/>
    </xf>
    <xf numFmtId="168" fontId="43" fillId="31" borderId="1" xfId="0" applyNumberFormat="1" applyFont="1" applyFill="1" applyBorder="1" applyAlignment="1">
      <alignment horizontal="center" vertical="center"/>
    </xf>
    <xf numFmtId="0" fontId="0" fillId="31" borderId="10" xfId="0" applyFont="1" applyFill="1" applyBorder="1" applyAlignment="1">
      <alignment horizontal="center" vertical="center" wrapText="1"/>
    </xf>
    <xf numFmtId="0" fontId="0" fillId="31" borderId="0" xfId="0" applyFont="1" applyFill="1" applyAlignment="1">
      <alignment vertical="center"/>
    </xf>
    <xf numFmtId="0" fontId="0" fillId="32" borderId="10" xfId="1" applyFont="1" applyFill="1" applyBorder="1" applyAlignment="1">
      <alignment horizontal="center" vertical="center"/>
    </xf>
    <xf numFmtId="49" fontId="0" fillId="32" borderId="10" xfId="1" applyNumberFormat="1" applyFont="1" applyFill="1" applyBorder="1" applyAlignment="1">
      <alignment horizontal="center" vertical="center"/>
    </xf>
    <xf numFmtId="168" fontId="0" fillId="32" borderId="9" xfId="0" applyNumberFormat="1" applyFont="1" applyFill="1" applyBorder="1" applyAlignment="1">
      <alignment horizontal="center" vertical="center"/>
    </xf>
    <xf numFmtId="168" fontId="0" fillId="32" borderId="8" xfId="0" applyNumberFormat="1" applyFont="1" applyFill="1" applyBorder="1" applyAlignment="1">
      <alignment horizontal="center" vertical="center"/>
    </xf>
    <xf numFmtId="0" fontId="0" fillId="32" borderId="9" xfId="0" applyFont="1" applyFill="1" applyBorder="1" applyAlignment="1">
      <alignment horizontal="center" vertical="center"/>
    </xf>
    <xf numFmtId="0" fontId="0" fillId="32" borderId="8" xfId="0" applyFont="1" applyFill="1" applyBorder="1" applyAlignment="1">
      <alignment horizontal="center" vertical="center"/>
    </xf>
    <xf numFmtId="168" fontId="43" fillId="32" borderId="10" xfId="0" applyNumberFormat="1" applyFont="1" applyFill="1" applyBorder="1" applyAlignment="1">
      <alignment horizontal="center" vertical="center"/>
    </xf>
    <xf numFmtId="0" fontId="0" fillId="32" borderId="10" xfId="0" applyFont="1" applyFill="1" applyBorder="1" applyAlignment="1">
      <alignment horizontal="center" vertical="center" wrapText="1"/>
    </xf>
    <xf numFmtId="0" fontId="0" fillId="32" borderId="6" xfId="1" applyFont="1" applyFill="1" applyBorder="1" applyAlignment="1">
      <alignment horizontal="center" vertical="center"/>
    </xf>
    <xf numFmtId="2" fontId="0" fillId="32" borderId="6" xfId="1" applyNumberFormat="1" applyFont="1" applyFill="1" applyBorder="1" applyAlignment="1">
      <alignment horizontal="left" vertical="center" wrapText="1"/>
    </xf>
    <xf numFmtId="49" fontId="0" fillId="32" borderId="6" xfId="1" applyNumberFormat="1" applyFont="1" applyFill="1" applyBorder="1" applyAlignment="1">
      <alignment vertical="center"/>
    </xf>
    <xf numFmtId="2" fontId="0" fillId="32" borderId="6" xfId="0" applyNumberFormat="1" applyFont="1" applyFill="1" applyBorder="1" applyAlignment="1">
      <alignment horizontal="center" vertical="center"/>
    </xf>
    <xf numFmtId="1" fontId="0" fillId="32" borderId="6" xfId="0" applyNumberFormat="1" applyFont="1" applyFill="1" applyBorder="1" applyAlignment="1">
      <alignment horizontal="center" vertical="center"/>
    </xf>
    <xf numFmtId="49" fontId="0" fillId="32" borderId="6" xfId="0" applyNumberFormat="1" applyFont="1" applyFill="1" applyBorder="1" applyAlignment="1">
      <alignment horizontal="center" vertical="center"/>
    </xf>
    <xf numFmtId="168" fontId="0" fillId="32" borderId="6" xfId="0" applyNumberFormat="1" applyFont="1" applyFill="1" applyBorder="1" applyAlignment="1">
      <alignment horizontal="center" vertical="center"/>
    </xf>
    <xf numFmtId="168" fontId="0" fillId="32" borderId="5" xfId="0" applyNumberFormat="1" applyFont="1" applyFill="1" applyBorder="1" applyAlignment="1">
      <alignment horizontal="center" vertical="center"/>
    </xf>
    <xf numFmtId="168" fontId="0" fillId="32" borderId="52" xfId="0" applyNumberFormat="1" applyFont="1" applyFill="1" applyBorder="1" applyAlignment="1">
      <alignment horizontal="center" vertical="center"/>
    </xf>
    <xf numFmtId="0" fontId="0" fillId="32" borderId="6" xfId="0" applyFont="1" applyFill="1" applyBorder="1" applyAlignment="1">
      <alignment horizontal="center" vertical="center"/>
    </xf>
    <xf numFmtId="0" fontId="43" fillId="32" borderId="6" xfId="0" applyFont="1" applyFill="1" applyBorder="1" applyAlignment="1">
      <alignment horizontal="center" vertical="center"/>
    </xf>
    <xf numFmtId="0" fontId="0" fillId="32" borderId="5" xfId="0" applyFont="1" applyFill="1" applyBorder="1" applyAlignment="1">
      <alignment horizontal="center" vertical="center"/>
    </xf>
    <xf numFmtId="0" fontId="0" fillId="32" borderId="52" xfId="0" applyFont="1" applyFill="1" applyBorder="1" applyAlignment="1">
      <alignment horizontal="center" vertical="center"/>
    </xf>
    <xf numFmtId="168" fontId="43" fillId="32" borderId="6" xfId="0" applyNumberFormat="1" applyFont="1" applyFill="1" applyBorder="1" applyAlignment="1">
      <alignment horizontal="center" vertical="center"/>
    </xf>
    <xf numFmtId="0" fontId="0" fillId="32" borderId="6" xfId="0" applyFont="1" applyFill="1" applyBorder="1" applyAlignment="1">
      <alignment horizontal="center" vertical="center" wrapText="1"/>
    </xf>
    <xf numFmtId="0" fontId="0" fillId="32" borderId="2" xfId="1" applyFont="1" applyFill="1" applyBorder="1" applyAlignment="1">
      <alignment horizontal="center" vertical="center"/>
    </xf>
    <xf numFmtId="49" fontId="0" fillId="32" borderId="2" xfId="1" applyNumberFormat="1" applyFont="1" applyFill="1" applyBorder="1" applyAlignment="1">
      <alignment vertical="center"/>
    </xf>
    <xf numFmtId="168" fontId="0" fillId="32" borderId="2" xfId="0" applyNumberFormat="1" applyFont="1" applyFill="1" applyBorder="1" applyAlignment="1">
      <alignment horizontal="center" vertical="center"/>
    </xf>
    <xf numFmtId="168" fontId="0" fillId="32" borderId="22" xfId="0" applyNumberFormat="1" applyFont="1" applyFill="1" applyBorder="1" applyAlignment="1">
      <alignment horizontal="center" vertical="center"/>
    </xf>
    <xf numFmtId="168" fontId="0" fillId="32" borderId="21" xfId="0" applyNumberFormat="1" applyFont="1" applyFill="1" applyBorder="1" applyAlignment="1">
      <alignment horizontal="center" vertical="center"/>
    </xf>
    <xf numFmtId="2" fontId="0" fillId="32" borderId="2" xfId="0" applyNumberFormat="1" applyFont="1" applyFill="1" applyBorder="1" applyAlignment="1">
      <alignment horizontal="center" vertical="center"/>
    </xf>
    <xf numFmtId="0" fontId="0" fillId="32" borderId="2" xfId="0" applyFont="1" applyFill="1" applyBorder="1" applyAlignment="1">
      <alignment horizontal="center" vertical="center"/>
    </xf>
    <xf numFmtId="168" fontId="43" fillId="32" borderId="2" xfId="0" applyNumberFormat="1" applyFont="1" applyFill="1" applyBorder="1" applyAlignment="1">
      <alignment horizontal="center" vertical="center"/>
    </xf>
    <xf numFmtId="0" fontId="0" fillId="32" borderId="10" xfId="1" applyFont="1" applyFill="1" applyBorder="1" applyAlignment="1">
      <alignment horizontal="center"/>
    </xf>
    <xf numFmtId="2" fontId="0" fillId="32" borderId="10" xfId="1" applyNumberFormat="1" applyFont="1" applyFill="1" applyBorder="1" applyAlignment="1">
      <alignment horizontal="left" wrapText="1"/>
    </xf>
    <xf numFmtId="168" fontId="43" fillId="0" borderId="10" xfId="0" applyNumberFormat="1" applyFont="1" applyFill="1" applyBorder="1" applyAlignment="1">
      <alignment horizontal="center" vertical="center"/>
    </xf>
    <xf numFmtId="2" fontId="0" fillId="0" borderId="23" xfId="1" applyNumberFormat="1" applyFont="1" applyBorder="1" applyAlignment="1">
      <alignment horizontal="center" vertical="center"/>
    </xf>
    <xf numFmtId="2" fontId="0" fillId="0" borderId="23" xfId="1" applyNumberFormat="1" applyFont="1" applyBorder="1" applyAlignment="1">
      <alignment horizontal="center" vertical="center" wrapText="1"/>
    </xf>
    <xf numFmtId="2" fontId="0" fillId="0" borderId="23" xfId="0" applyNumberFormat="1" applyFont="1" applyFill="1" applyBorder="1" applyAlignment="1">
      <alignment horizontal="center" vertical="center"/>
    </xf>
    <xf numFmtId="2" fontId="0" fillId="0" borderId="23" xfId="0" applyNumberFormat="1" applyFont="1" applyFill="1" applyBorder="1" applyAlignment="1">
      <alignment vertical="center"/>
    </xf>
    <xf numFmtId="168" fontId="0" fillId="0" borderId="23" xfId="0" applyNumberFormat="1" applyFont="1" applyFill="1" applyBorder="1" applyAlignment="1">
      <alignment vertical="center"/>
    </xf>
    <xf numFmtId="168" fontId="0" fillId="0" borderId="23" xfId="0" applyNumberFormat="1" applyFont="1" applyFill="1" applyBorder="1" applyAlignment="1">
      <alignment horizontal="center" vertical="center"/>
    </xf>
    <xf numFmtId="0" fontId="0" fillId="0" borderId="23" xfId="0" applyFont="1" applyFill="1" applyBorder="1" applyAlignment="1">
      <alignment vertical="center"/>
    </xf>
    <xf numFmtId="0" fontId="0" fillId="0" borderId="23" xfId="0" applyFont="1" applyFill="1" applyBorder="1" applyAlignment="1">
      <alignment horizontal="center" vertical="center"/>
    </xf>
    <xf numFmtId="0" fontId="0" fillId="0" borderId="23" xfId="0" applyFont="1" applyBorder="1" applyAlignment="1">
      <alignment vertical="center"/>
    </xf>
    <xf numFmtId="2" fontId="0" fillId="0" borderId="0" xfId="1" applyNumberFormat="1" applyFont="1" applyBorder="1" applyAlignment="1">
      <alignment horizontal="center" vertical="center"/>
    </xf>
    <xf numFmtId="2" fontId="0" fillId="0" borderId="0" xfId="1" applyNumberFormat="1" applyFont="1" applyBorder="1" applyAlignment="1">
      <alignment horizontal="center" vertical="center" wrapText="1"/>
    </xf>
    <xf numFmtId="2" fontId="0" fillId="0" borderId="0" xfId="0" applyNumberFormat="1" applyFont="1" applyFill="1" applyBorder="1" applyAlignment="1">
      <alignment horizontal="center" vertical="center"/>
    </xf>
    <xf numFmtId="2" fontId="0" fillId="0" borderId="0" xfId="0" applyNumberFormat="1" applyFont="1" applyFill="1" applyBorder="1" applyAlignment="1">
      <alignment vertical="center"/>
    </xf>
    <xf numFmtId="168" fontId="0" fillId="0" borderId="0" xfId="0" applyNumberFormat="1" applyFont="1" applyFill="1" applyBorder="1" applyAlignment="1">
      <alignment vertical="center"/>
    </xf>
    <xf numFmtId="168" fontId="0" fillId="0" borderId="0" xfId="0" applyNumberFormat="1" applyFont="1" applyFill="1" applyBorder="1" applyAlignment="1">
      <alignment horizontal="center" vertical="center"/>
    </xf>
    <xf numFmtId="0" fontId="0" fillId="0" borderId="0" xfId="0" applyFont="1" applyFill="1" applyBorder="1" applyAlignment="1">
      <alignment vertical="center"/>
    </xf>
    <xf numFmtId="0" fontId="0" fillId="0" borderId="0" xfId="0" applyFont="1" applyFill="1" applyBorder="1" applyAlignment="1">
      <alignment horizontal="center" vertical="center"/>
    </xf>
    <xf numFmtId="2" fontId="0" fillId="0" borderId="0" xfId="0" applyNumberFormat="1" applyFont="1" applyFill="1" applyBorder="1" applyAlignment="1">
      <alignment vertical="center" wrapText="1"/>
    </xf>
    <xf numFmtId="0" fontId="0" fillId="0" borderId="0" xfId="0" applyFont="1" applyBorder="1" applyAlignment="1">
      <alignment horizontal="center" vertical="center"/>
    </xf>
    <xf numFmtId="168" fontId="0" fillId="0" borderId="0" xfId="0" applyNumberFormat="1" applyFont="1" applyBorder="1" applyAlignment="1">
      <alignment vertical="center"/>
    </xf>
    <xf numFmtId="168" fontId="0" fillId="0" borderId="0" xfId="0" applyNumberFormat="1" applyFont="1" applyBorder="1" applyAlignment="1">
      <alignment horizontal="center" vertical="center"/>
    </xf>
    <xf numFmtId="0" fontId="46" fillId="0" borderId="0" xfId="0" applyFont="1" applyAlignment="1">
      <alignment vertical="center"/>
    </xf>
    <xf numFmtId="0" fontId="69" fillId="0" borderId="0" xfId="0" applyFont="1" applyAlignment="1">
      <alignment vertical="center"/>
    </xf>
    <xf numFmtId="0" fontId="70" fillId="0" borderId="0" xfId="0" applyFont="1" applyFill="1" applyAlignment="1">
      <alignment horizontal="center" vertical="center"/>
    </xf>
    <xf numFmtId="0" fontId="70" fillId="0" borderId="0" xfId="1" applyFont="1" applyAlignment="1">
      <alignment vertical="center"/>
    </xf>
    <xf numFmtId="0" fontId="69" fillId="0" borderId="0" xfId="1" applyFont="1" applyAlignment="1">
      <alignment vertical="center"/>
    </xf>
    <xf numFmtId="0" fontId="70" fillId="0" borderId="0" xfId="0" applyFont="1" applyFill="1" applyAlignment="1">
      <alignment vertical="center"/>
    </xf>
    <xf numFmtId="0" fontId="71" fillId="0" borderId="0" xfId="0" applyFont="1" applyFill="1" applyAlignment="1">
      <alignment vertical="center"/>
    </xf>
    <xf numFmtId="0" fontId="69" fillId="0" borderId="0" xfId="0" applyFont="1" applyFill="1" applyAlignment="1">
      <alignment vertical="center"/>
    </xf>
    <xf numFmtId="0" fontId="69" fillId="0" borderId="1" xfId="0" applyFont="1" applyFill="1" applyBorder="1" applyAlignment="1">
      <alignment horizontal="center" vertical="center" textRotation="90" wrapText="1"/>
    </xf>
    <xf numFmtId="49" fontId="69" fillId="0" borderId="1" xfId="0" applyNumberFormat="1" applyFont="1" applyFill="1" applyBorder="1" applyAlignment="1">
      <alignment horizontal="center" vertical="center" wrapText="1"/>
    </xf>
    <xf numFmtId="168" fontId="72" fillId="25" borderId="1" xfId="0" applyNumberFormat="1" applyFont="1" applyFill="1" applyBorder="1" applyAlignment="1">
      <alignment horizontal="center" vertical="center"/>
    </xf>
    <xf numFmtId="2" fontId="69" fillId="0" borderId="1" xfId="0" applyNumberFormat="1" applyFont="1" applyFill="1" applyBorder="1" applyAlignment="1">
      <alignment horizontal="center" vertical="center"/>
    </xf>
    <xf numFmtId="168" fontId="69" fillId="26" borderId="1" xfId="0" applyNumberFormat="1" applyFont="1" applyFill="1" applyBorder="1" applyAlignment="1">
      <alignment horizontal="center" vertical="center"/>
    </xf>
    <xf numFmtId="168" fontId="72" fillId="27" borderId="1" xfId="0" applyNumberFormat="1" applyFont="1" applyFill="1" applyBorder="1" applyAlignment="1">
      <alignment horizontal="center" vertical="center"/>
    </xf>
    <xf numFmtId="168" fontId="69" fillId="28" borderId="1" xfId="0" applyNumberFormat="1" applyFont="1" applyFill="1" applyBorder="1" applyAlignment="1">
      <alignment horizontal="center" vertical="center"/>
    </xf>
    <xf numFmtId="0" fontId="69" fillId="0" borderId="1" xfId="0" applyFont="1" applyFill="1" applyBorder="1" applyAlignment="1">
      <alignment horizontal="center" vertical="center"/>
    </xf>
    <xf numFmtId="2" fontId="72" fillId="25" borderId="1" xfId="0" applyNumberFormat="1" applyFont="1" applyFill="1" applyBorder="1" applyAlignment="1">
      <alignment horizontal="center" vertical="center"/>
    </xf>
    <xf numFmtId="168" fontId="72" fillId="29" borderId="1" xfId="0" applyNumberFormat="1" applyFont="1" applyFill="1" applyBorder="1" applyAlignment="1">
      <alignment horizontal="center" vertical="center"/>
    </xf>
    <xf numFmtId="0" fontId="72" fillId="0" borderId="10" xfId="0" applyFont="1" applyFill="1" applyBorder="1" applyAlignment="1">
      <alignment horizontal="center" vertical="center"/>
    </xf>
    <xf numFmtId="0" fontId="72" fillId="30" borderId="10" xfId="0" applyFont="1" applyFill="1" applyBorder="1" applyAlignment="1">
      <alignment horizontal="center" vertical="center"/>
    </xf>
    <xf numFmtId="0" fontId="72" fillId="32" borderId="1" xfId="0" applyFont="1" applyFill="1" applyBorder="1" applyAlignment="1">
      <alignment horizontal="center" vertical="center"/>
    </xf>
    <xf numFmtId="0" fontId="72" fillId="31" borderId="1" xfId="0" applyFont="1" applyFill="1" applyBorder="1" applyAlignment="1">
      <alignment horizontal="center" vertical="center"/>
    </xf>
    <xf numFmtId="0" fontId="72" fillId="32" borderId="10" xfId="0" applyFont="1" applyFill="1" applyBorder="1" applyAlignment="1">
      <alignment horizontal="center" vertical="center"/>
    </xf>
    <xf numFmtId="0" fontId="72" fillId="32" borderId="6" xfId="0" applyFont="1" applyFill="1" applyBorder="1" applyAlignment="1">
      <alignment horizontal="center" vertical="center"/>
    </xf>
    <xf numFmtId="0" fontId="72" fillId="32" borderId="2" xfId="0" applyFont="1" applyFill="1" applyBorder="1" applyAlignment="1">
      <alignment horizontal="center" vertical="center"/>
    </xf>
    <xf numFmtId="0" fontId="69" fillId="0" borderId="10" xfId="0" applyFont="1" applyFill="1" applyBorder="1" applyAlignment="1">
      <alignment horizontal="center" vertical="center"/>
    </xf>
    <xf numFmtId="0" fontId="69" fillId="0" borderId="23" xfId="0" applyFont="1" applyFill="1" applyBorder="1" applyAlignment="1">
      <alignment vertical="center"/>
    </xf>
    <xf numFmtId="0" fontId="69" fillId="0" borderId="0" xfId="0" applyFont="1" applyFill="1" applyBorder="1" applyAlignment="1">
      <alignment vertical="center"/>
    </xf>
    <xf numFmtId="0" fontId="69" fillId="0" borderId="0" xfId="0" applyFont="1" applyBorder="1" applyAlignment="1">
      <alignment vertical="center"/>
    </xf>
    <xf numFmtId="0" fontId="11" fillId="0" borderId="1" xfId="62" applyFont="1" applyBorder="1" applyAlignment="1">
      <alignment horizontal="center"/>
    </xf>
    <xf numFmtId="0" fontId="43" fillId="0" borderId="1" xfId="62" applyFont="1" applyBorder="1" applyAlignment="1">
      <alignment horizontal="center" vertical="top" wrapText="1"/>
    </xf>
    <xf numFmtId="49" fontId="43" fillId="0" borderId="1" xfId="62" applyNumberFormat="1" applyFont="1" applyBorder="1" applyAlignment="1">
      <alignment horizontal="center" vertical="center" wrapText="1"/>
    </xf>
    <xf numFmtId="0" fontId="43" fillId="0" borderId="1" xfId="62" applyNumberFormat="1" applyFont="1" applyBorder="1" applyAlignment="1">
      <alignment horizontal="center" vertical="center" wrapText="1"/>
    </xf>
    <xf numFmtId="0" fontId="2" fillId="0" borderId="1" xfId="0" applyFont="1" applyBorder="1" applyAlignment="1">
      <alignment horizontal="center" vertical="center"/>
    </xf>
    <xf numFmtId="0" fontId="2" fillId="0" borderId="10" xfId="0" applyFont="1" applyBorder="1" applyAlignment="1">
      <alignment horizontal="center" vertical="center" wrapText="1"/>
    </xf>
    <xf numFmtId="0" fontId="0" fillId="0" borderId="1" xfId="0" applyBorder="1" applyAlignment="1">
      <alignment horizontal="center" vertical="center" wrapText="1"/>
    </xf>
    <xf numFmtId="49" fontId="7" fillId="0" borderId="10" xfId="1" applyNumberFormat="1" applyFont="1" applyFill="1" applyBorder="1" applyAlignment="1">
      <alignment horizontal="center" vertical="center"/>
    </xf>
    <xf numFmtId="0" fontId="7" fillId="0" borderId="0" xfId="1" applyFont="1" applyFill="1" applyAlignment="1">
      <alignment horizontal="center"/>
    </xf>
    <xf numFmtId="0" fontId="7" fillId="0" borderId="0" xfId="1" applyFont="1" applyFill="1"/>
    <xf numFmtId="0" fontId="11" fillId="0" borderId="0" xfId="1" applyFont="1" applyFill="1"/>
    <xf numFmtId="0" fontId="7" fillId="0" borderId="0" xfId="1" applyFont="1" applyFill="1" applyBorder="1"/>
    <xf numFmtId="0" fontId="7" fillId="0" borderId="0" xfId="1" applyFont="1" applyFill="1" applyAlignment="1">
      <alignment horizontal="center" vertical="center"/>
    </xf>
    <xf numFmtId="0" fontId="7" fillId="0" borderId="0" xfId="1" applyFont="1" applyFill="1" applyAlignment="1">
      <alignment vertical="center"/>
    </xf>
    <xf numFmtId="0" fontId="7" fillId="0" borderId="0" xfId="1" applyFont="1" applyFill="1" applyAlignment="1">
      <alignment horizontal="center" vertical="top"/>
    </xf>
    <xf numFmtId="0" fontId="7" fillId="0" borderId="0" xfId="1" applyFont="1" applyFill="1" applyAlignment="1">
      <alignment vertical="top"/>
    </xf>
    <xf numFmtId="0" fontId="11" fillId="0" borderId="0" xfId="0" applyFont="1"/>
    <xf numFmtId="0" fontId="11" fillId="0" borderId="0" xfId="0" applyFont="1" applyFill="1" applyAlignment="1"/>
    <xf numFmtId="0" fontId="7" fillId="0" borderId="1" xfId="1" applyFont="1" applyFill="1" applyBorder="1" applyAlignment="1">
      <alignment horizontal="center" vertical="center"/>
    </xf>
    <xf numFmtId="0" fontId="7" fillId="0" borderId="1" xfId="1" applyFont="1" applyFill="1" applyBorder="1" applyAlignment="1">
      <alignment horizontal="center"/>
    </xf>
    <xf numFmtId="49" fontId="40" fillId="25" borderId="1" xfId="1" applyNumberFormat="1" applyFont="1" applyFill="1" applyBorder="1" applyAlignment="1">
      <alignment horizontal="center" vertical="center"/>
    </xf>
    <xf numFmtId="0" fontId="40" fillId="25" borderId="1" xfId="1" applyFont="1" applyFill="1" applyBorder="1" applyAlignment="1">
      <alignment horizontal="center" vertical="center" wrapText="1"/>
    </xf>
    <xf numFmtId="0" fontId="40" fillId="25" borderId="10" xfId="1" applyFont="1" applyFill="1" applyBorder="1" applyAlignment="1">
      <alignment horizontal="center" vertical="center"/>
    </xf>
    <xf numFmtId="0" fontId="40" fillId="25" borderId="0" xfId="1" applyFont="1" applyFill="1"/>
    <xf numFmtId="49" fontId="7" fillId="0" borderId="1" xfId="1" applyNumberFormat="1" applyFont="1" applyFill="1" applyBorder="1" applyAlignment="1">
      <alignment horizontal="center" vertical="center"/>
    </xf>
    <xf numFmtId="0" fontId="7" fillId="0" borderId="1" xfId="1" applyFont="1" applyFill="1" applyBorder="1" applyAlignment="1">
      <alignment horizontal="center" vertical="center" wrapText="1"/>
    </xf>
    <xf numFmtId="0" fontId="7" fillId="0" borderId="10" xfId="1" applyFont="1" applyFill="1" applyBorder="1" applyAlignment="1">
      <alignment horizontal="center" vertical="center"/>
    </xf>
    <xf numFmtId="49" fontId="7" fillId="26" borderId="1" xfId="1" applyNumberFormat="1" applyFont="1" applyFill="1" applyBorder="1" applyAlignment="1">
      <alignment horizontal="center" vertical="center"/>
    </xf>
    <xf numFmtId="0" fontId="7" fillId="26" borderId="1" xfId="1" applyFont="1" applyFill="1" applyBorder="1" applyAlignment="1">
      <alignment horizontal="center" vertical="center" wrapText="1"/>
    </xf>
    <xf numFmtId="0" fontId="7" fillId="26" borderId="10" xfId="1" applyFont="1" applyFill="1" applyBorder="1" applyAlignment="1">
      <alignment horizontal="center" vertical="center"/>
    </xf>
    <xf numFmtId="0" fontId="7" fillId="26" borderId="0" xfId="1" applyFont="1" applyFill="1"/>
    <xf numFmtId="0" fontId="7" fillId="0" borderId="1" xfId="1" applyFont="1" applyFill="1" applyBorder="1" applyAlignment="1">
      <alignment horizontal="center" wrapText="1"/>
    </xf>
    <xf numFmtId="49" fontId="7" fillId="0" borderId="1" xfId="1" applyNumberFormat="1" applyFont="1" applyFill="1" applyBorder="1" applyAlignment="1">
      <alignment horizontal="center"/>
    </xf>
    <xf numFmtId="49" fontId="7" fillId="33" borderId="1" xfId="1" applyNumberFormat="1" applyFont="1" applyFill="1" applyBorder="1" applyAlignment="1">
      <alignment horizontal="center" vertical="center"/>
    </xf>
    <xf numFmtId="0" fontId="7" fillId="33" borderId="1" xfId="1" applyFont="1" applyFill="1" applyBorder="1" applyAlignment="1">
      <alignment horizontal="center" vertical="center" wrapText="1"/>
    </xf>
    <xf numFmtId="0" fontId="7" fillId="33" borderId="0" xfId="1" applyFont="1" applyFill="1"/>
    <xf numFmtId="49" fontId="7" fillId="29" borderId="1" xfId="1" applyNumberFormat="1" applyFont="1" applyFill="1" applyBorder="1" applyAlignment="1">
      <alignment horizontal="center" vertical="center"/>
    </xf>
    <xf numFmtId="0" fontId="7" fillId="29" borderId="1" xfId="1" applyFont="1" applyFill="1" applyBorder="1" applyAlignment="1">
      <alignment horizontal="center" vertical="center" wrapText="1"/>
    </xf>
    <xf numFmtId="0" fontId="7" fillId="29" borderId="0" xfId="1" applyFont="1" applyFill="1"/>
    <xf numFmtId="0" fontId="7" fillId="29" borderId="10" xfId="1" applyFont="1" applyFill="1" applyBorder="1" applyAlignment="1">
      <alignment horizontal="center"/>
    </xf>
    <xf numFmtId="49" fontId="7" fillId="28" borderId="1" xfId="1" applyNumberFormat="1" applyFont="1" applyFill="1" applyBorder="1" applyAlignment="1">
      <alignment horizontal="center" vertical="center"/>
    </xf>
    <xf numFmtId="0" fontId="7" fillId="28" borderId="1" xfId="1" applyFont="1" applyFill="1" applyBorder="1" applyAlignment="1">
      <alignment horizontal="center" vertical="center" wrapText="1"/>
    </xf>
    <xf numFmtId="0" fontId="7" fillId="28" borderId="10" xfId="1" applyFont="1" applyFill="1" applyBorder="1" applyAlignment="1">
      <alignment horizontal="center"/>
    </xf>
    <xf numFmtId="0" fontId="7" fillId="28" borderId="0" xfId="1" applyFont="1" applyFill="1"/>
    <xf numFmtId="0" fontId="7" fillId="28" borderId="10" xfId="1" applyFont="1" applyFill="1" applyBorder="1" applyAlignment="1">
      <alignment horizontal="center" vertical="center"/>
    </xf>
    <xf numFmtId="0" fontId="7" fillId="0" borderId="10" xfId="1" applyFont="1" applyFill="1" applyBorder="1" applyAlignment="1">
      <alignment horizontal="center"/>
    </xf>
    <xf numFmtId="49" fontId="7" fillId="25" borderId="1" xfId="1" applyNumberFormat="1" applyFont="1" applyFill="1" applyBorder="1" applyAlignment="1">
      <alignment horizontal="center" vertical="center"/>
    </xf>
    <xf numFmtId="0" fontId="7" fillId="25" borderId="1" xfId="1" applyFont="1" applyFill="1" applyBorder="1" applyAlignment="1">
      <alignment horizontal="center" vertical="center" wrapText="1"/>
    </xf>
    <xf numFmtId="0" fontId="7" fillId="25" borderId="10" xfId="1" applyFont="1" applyFill="1" applyBorder="1" applyAlignment="1">
      <alignment horizontal="center"/>
    </xf>
    <xf numFmtId="0" fontId="7" fillId="25" borderId="0" xfId="1" applyFont="1" applyFill="1"/>
    <xf numFmtId="0" fontId="7" fillId="25" borderId="1" xfId="1" applyFont="1" applyFill="1" applyBorder="1" applyAlignment="1">
      <alignment horizontal="center" wrapText="1"/>
    </xf>
    <xf numFmtId="0" fontId="40" fillId="0" borderId="0" xfId="1" applyFont="1" applyFill="1" applyBorder="1" applyAlignment="1">
      <alignment horizontal="center" vertical="center" wrapText="1"/>
    </xf>
    <xf numFmtId="0" fontId="7" fillId="0" borderId="0" xfId="1" applyFont="1" applyFill="1" applyBorder="1" applyAlignment="1">
      <alignment vertical="top"/>
    </xf>
    <xf numFmtId="0" fontId="11" fillId="0" borderId="0" xfId="0" applyFont="1" applyFill="1" applyAlignment="1">
      <alignment horizontal="center"/>
    </xf>
    <xf numFmtId="0" fontId="7" fillId="0" borderId="1" xfId="1" applyFont="1" applyFill="1" applyBorder="1" applyAlignment="1">
      <alignment horizontal="center" vertical="center" textRotation="90" wrapText="1"/>
    </xf>
    <xf numFmtId="171" fontId="40" fillId="25" borderId="1" xfId="1" applyNumberFormat="1" applyFont="1" applyFill="1" applyBorder="1" applyAlignment="1">
      <alignment horizontal="center" vertical="center"/>
    </xf>
    <xf numFmtId="171" fontId="7" fillId="0" borderId="1" xfId="1" applyNumberFormat="1" applyFont="1" applyFill="1" applyBorder="1" applyAlignment="1">
      <alignment horizontal="center" vertical="center"/>
    </xf>
    <xf numFmtId="171" fontId="7" fillId="26" borderId="1" xfId="1" applyNumberFormat="1" applyFont="1" applyFill="1" applyBorder="1" applyAlignment="1">
      <alignment horizontal="center" vertical="center"/>
    </xf>
    <xf numFmtId="0" fontId="7" fillId="33" borderId="10" xfId="1" applyFont="1" applyFill="1" applyBorder="1" applyAlignment="1">
      <alignment horizontal="center"/>
    </xf>
    <xf numFmtId="171" fontId="7" fillId="33" borderId="1" xfId="1" applyNumberFormat="1" applyFont="1" applyFill="1" applyBorder="1" applyAlignment="1">
      <alignment horizontal="center"/>
    </xf>
    <xf numFmtId="171" fontId="7" fillId="29" borderId="1" xfId="1" applyNumberFormat="1" applyFont="1" applyFill="1" applyBorder="1" applyAlignment="1">
      <alignment horizontal="center"/>
    </xf>
    <xf numFmtId="171" fontId="7" fillId="28" borderId="1" xfId="1" applyNumberFormat="1" applyFont="1" applyFill="1" applyBorder="1" applyAlignment="1">
      <alignment horizontal="center"/>
    </xf>
    <xf numFmtId="0" fontId="7" fillId="26" borderId="10" xfId="1" applyFont="1" applyFill="1" applyBorder="1" applyAlignment="1">
      <alignment horizontal="center"/>
    </xf>
    <xf numFmtId="171" fontId="7" fillId="26" borderId="1" xfId="1" applyNumberFormat="1" applyFont="1" applyFill="1" applyBorder="1" applyAlignment="1">
      <alignment horizontal="center"/>
    </xf>
    <xf numFmtId="171" fontId="7" fillId="25" borderId="1" xfId="1" applyNumberFormat="1" applyFont="1" applyFill="1" applyBorder="1" applyAlignment="1">
      <alignment horizontal="center"/>
    </xf>
    <xf numFmtId="0" fontId="11" fillId="0" borderId="10" xfId="0" applyFont="1" applyFill="1" applyBorder="1" applyAlignment="1">
      <alignment horizontal="justify" vertical="center" wrapText="1"/>
    </xf>
    <xf numFmtId="171" fontId="11" fillId="0" borderId="10" xfId="1" applyNumberFormat="1" applyFont="1" applyFill="1" applyBorder="1" applyAlignment="1">
      <alignment horizontal="center" vertical="center"/>
    </xf>
    <xf numFmtId="171" fontId="0" fillId="0" borderId="10" xfId="1" applyNumberFormat="1" applyFont="1" applyFill="1" applyBorder="1" applyAlignment="1">
      <alignment horizontal="center" vertical="center"/>
    </xf>
    <xf numFmtId="171" fontId="7" fillId="0" borderId="10" xfId="1" applyNumberFormat="1" applyFont="1" applyFill="1" applyBorder="1" applyAlignment="1">
      <alignment horizontal="center" vertical="center"/>
    </xf>
    <xf numFmtId="0" fontId="7" fillId="0" borderId="0" xfId="1" applyFont="1" applyFill="1" applyBorder="1" applyAlignment="1">
      <alignment vertical="center"/>
    </xf>
    <xf numFmtId="0" fontId="11" fillId="0" borderId="1" xfId="0" applyFont="1" applyFill="1" applyBorder="1" applyAlignment="1">
      <alignment horizontal="justify" vertical="center" wrapText="1"/>
    </xf>
    <xf numFmtId="0" fontId="7" fillId="25" borderId="10" xfId="1" applyFont="1" applyFill="1" applyBorder="1" applyAlignment="1">
      <alignment horizontal="center" vertical="center"/>
    </xf>
    <xf numFmtId="0" fontId="7" fillId="25" borderId="1" xfId="1" applyFont="1" applyFill="1" applyBorder="1" applyAlignment="1">
      <alignment horizontal="center" vertical="center"/>
    </xf>
    <xf numFmtId="0" fontId="46" fillId="0" borderId="0" xfId="0" applyFont="1"/>
    <xf numFmtId="0" fontId="77" fillId="0" borderId="10" xfId="1" applyFont="1" applyFill="1" applyBorder="1" applyAlignment="1">
      <alignment horizontal="center" vertical="center"/>
    </xf>
    <xf numFmtId="0" fontId="77" fillId="0" borderId="1" xfId="0" applyFont="1" applyFill="1" applyBorder="1" applyAlignment="1">
      <alignment horizontal="left" vertical="center" wrapText="1"/>
    </xf>
    <xf numFmtId="171" fontId="77" fillId="0" borderId="10" xfId="1" applyNumberFormat="1" applyFont="1" applyFill="1" applyBorder="1" applyAlignment="1">
      <alignment horizontal="center" vertical="center"/>
    </xf>
    <xf numFmtId="171" fontId="69" fillId="0" borderId="10" xfId="1" applyNumberFormat="1" applyFont="1" applyFill="1" applyBorder="1" applyAlignment="1">
      <alignment horizontal="center" vertical="center"/>
    </xf>
    <xf numFmtId="0" fontId="77" fillId="0" borderId="0" xfId="1" applyFont="1" applyFill="1" applyBorder="1" applyAlignment="1">
      <alignment vertical="center"/>
    </xf>
    <xf numFmtId="0" fontId="7" fillId="24" borderId="0" xfId="1" applyFont="1" applyFill="1"/>
    <xf numFmtId="0" fontId="40" fillId="24" borderId="0" xfId="1" applyFont="1" applyFill="1" applyBorder="1" applyAlignment="1">
      <alignment horizontal="center" vertical="center" wrapText="1"/>
    </xf>
    <xf numFmtId="0" fontId="7" fillId="24" borderId="0" xfId="1" applyFont="1" applyFill="1" applyBorder="1"/>
    <xf numFmtId="0" fontId="7" fillId="24" borderId="0" xfId="1" applyFont="1" applyFill="1" applyAlignment="1">
      <alignment horizontal="center" vertical="center"/>
    </xf>
    <xf numFmtId="0" fontId="7" fillId="24" borderId="1" xfId="1" applyFont="1" applyFill="1" applyBorder="1" applyAlignment="1">
      <alignment horizontal="center" vertical="center" textRotation="90" wrapText="1"/>
    </xf>
    <xf numFmtId="49" fontId="7" fillId="24" borderId="1" xfId="1" applyNumberFormat="1" applyFont="1" applyFill="1" applyBorder="1" applyAlignment="1">
      <alignment horizontal="center"/>
    </xf>
    <xf numFmtId="171" fontId="40"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vertical="center"/>
    </xf>
    <xf numFmtId="171" fontId="7" fillId="24" borderId="1" xfId="1" applyNumberFormat="1" applyFont="1" applyFill="1" applyBorder="1" applyAlignment="1">
      <alignment horizontal="center"/>
    </xf>
    <xf numFmtId="0" fontId="7" fillId="24" borderId="10" xfId="1" applyFont="1" applyFill="1" applyBorder="1" applyAlignment="1">
      <alignment horizontal="center"/>
    </xf>
    <xf numFmtId="171" fontId="11" fillId="24" borderId="10" xfId="1" applyNumberFormat="1" applyFont="1" applyFill="1" applyBorder="1" applyAlignment="1">
      <alignment horizontal="center" vertical="center"/>
    </xf>
    <xf numFmtId="171" fontId="77" fillId="24" borderId="10" xfId="1" applyNumberFormat="1" applyFont="1" applyFill="1" applyBorder="1" applyAlignment="1">
      <alignment horizontal="center" vertical="center"/>
    </xf>
    <xf numFmtId="2" fontId="69" fillId="0" borderId="1" xfId="1" applyNumberFormat="1" applyFont="1" applyBorder="1" applyAlignment="1">
      <alignment horizontal="center" vertical="center"/>
    </xf>
    <xf numFmtId="2" fontId="69" fillId="0" borderId="1" xfId="1" applyNumberFormat="1" applyFont="1" applyBorder="1" applyAlignment="1">
      <alignment horizontal="left" vertical="center" wrapText="1"/>
    </xf>
    <xf numFmtId="1" fontId="69" fillId="0" borderId="1" xfId="0" applyNumberFormat="1" applyFont="1" applyFill="1" applyBorder="1" applyAlignment="1">
      <alignment horizontal="center" vertical="center"/>
    </xf>
    <xf numFmtId="49" fontId="69" fillId="0" borderId="10" xfId="0" applyNumberFormat="1" applyFont="1" applyFill="1" applyBorder="1" applyAlignment="1">
      <alignment horizontal="center" vertical="center"/>
    </xf>
    <xf numFmtId="168" fontId="69" fillId="0" borderId="1" xfId="0" applyNumberFormat="1" applyFont="1" applyFill="1" applyBorder="1" applyAlignment="1">
      <alignment horizontal="center" vertical="center"/>
    </xf>
    <xf numFmtId="49" fontId="69" fillId="0" borderId="1" xfId="0" applyNumberFormat="1" applyFont="1" applyFill="1" applyBorder="1" applyAlignment="1">
      <alignment horizontal="center" vertical="center"/>
    </xf>
    <xf numFmtId="168" fontId="69" fillId="0" borderId="10" xfId="0" applyNumberFormat="1" applyFont="1" applyFill="1" applyBorder="1" applyAlignment="1">
      <alignment horizontal="center" vertical="center"/>
    </xf>
    <xf numFmtId="1" fontId="69" fillId="0" borderId="10" xfId="0" applyNumberFormat="1" applyFont="1" applyFill="1" applyBorder="1" applyAlignment="1">
      <alignment horizontal="center" vertical="center"/>
    </xf>
    <xf numFmtId="168" fontId="72" fillId="0" borderId="1" xfId="0" applyNumberFormat="1" applyFont="1" applyFill="1" applyBorder="1" applyAlignment="1">
      <alignment horizontal="center" vertical="center"/>
    </xf>
    <xf numFmtId="0" fontId="69" fillId="0" borderId="10" xfId="0" applyFont="1" applyBorder="1" applyAlignment="1">
      <alignment horizontal="center" vertical="center" wrapText="1"/>
    </xf>
    <xf numFmtId="0" fontId="69" fillId="32" borderId="0" xfId="0" applyFont="1" applyFill="1" applyBorder="1" applyAlignment="1">
      <alignment vertical="center"/>
    </xf>
    <xf numFmtId="0" fontId="0" fillId="24" borderId="0" xfId="0" applyFont="1" applyFill="1" applyAlignment="1">
      <alignment vertical="center"/>
    </xf>
    <xf numFmtId="0" fontId="0" fillId="24" borderId="0" xfId="1" applyFont="1" applyFill="1" applyAlignment="1">
      <alignment vertical="center"/>
    </xf>
    <xf numFmtId="0" fontId="0" fillId="24" borderId="1" xfId="0" applyFont="1" applyFill="1" applyBorder="1" applyAlignment="1">
      <alignment horizontal="center" vertical="center" textRotation="90" wrapText="1"/>
    </xf>
    <xf numFmtId="0" fontId="0" fillId="24" borderId="1" xfId="0" applyFont="1" applyFill="1" applyBorder="1" applyAlignment="1">
      <alignment horizontal="center" vertical="center" wrapText="1"/>
    </xf>
    <xf numFmtId="168" fontId="43" fillId="24" borderId="1" xfId="0" applyNumberFormat="1" applyFont="1" applyFill="1" applyBorder="1" applyAlignment="1">
      <alignment horizontal="center" vertical="center"/>
    </xf>
    <xf numFmtId="2" fontId="0" fillId="24" borderId="1" xfId="0" applyNumberFormat="1" applyFont="1" applyFill="1" applyBorder="1" applyAlignment="1">
      <alignment horizontal="center" vertical="center"/>
    </xf>
    <xf numFmtId="168" fontId="0" fillId="24" borderId="1" xfId="0" applyNumberFormat="1" applyFont="1" applyFill="1" applyBorder="1" applyAlignment="1">
      <alignment horizontal="center" vertical="center"/>
    </xf>
    <xf numFmtId="168" fontId="0" fillId="24" borderId="10" xfId="0" applyNumberFormat="1" applyFont="1" applyFill="1" applyBorder="1" applyAlignment="1">
      <alignment horizontal="center" vertical="center"/>
    </xf>
    <xf numFmtId="168" fontId="0" fillId="24" borderId="6" xfId="0" applyNumberFormat="1" applyFont="1" applyFill="1" applyBorder="1" applyAlignment="1">
      <alignment horizontal="center" vertical="center"/>
    </xf>
    <xf numFmtId="168" fontId="69" fillId="24" borderId="10" xfId="0" applyNumberFormat="1" applyFont="1" applyFill="1" applyBorder="1" applyAlignment="1">
      <alignment horizontal="center" vertical="center"/>
    </xf>
    <xf numFmtId="2" fontId="0" fillId="24" borderId="23" xfId="0" applyNumberFormat="1" applyFont="1" applyFill="1" applyBorder="1" applyAlignment="1">
      <alignment vertical="center"/>
    </xf>
    <xf numFmtId="2" fontId="0" fillId="24" borderId="0" xfId="0" applyNumberFormat="1" applyFont="1" applyFill="1" applyBorder="1" applyAlignment="1">
      <alignment vertical="center"/>
    </xf>
    <xf numFmtId="0" fontId="0" fillId="24" borderId="0" xfId="0" applyFont="1" applyFill="1" applyBorder="1" applyAlignment="1">
      <alignment vertical="center"/>
    </xf>
    <xf numFmtId="0" fontId="0" fillId="0" borderId="1" xfId="0" applyBorder="1" applyAlignment="1">
      <alignment vertical="center" wrapText="1"/>
    </xf>
    <xf numFmtId="0" fontId="0" fillId="0" borderId="0" xfId="0" applyAlignment="1">
      <alignment vertical="center"/>
    </xf>
    <xf numFmtId="49" fontId="7" fillId="0" borderId="10" xfId="1" applyNumberFormat="1" applyFont="1" applyFill="1" applyBorder="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11" fillId="0" borderId="0" xfId="2" applyFont="1" applyFill="1" applyBorder="1" applyAlignment="1">
      <alignment horizontal="left"/>
    </xf>
    <xf numFmtId="0" fontId="7" fillId="0" borderId="10" xfId="1" applyFont="1" applyBorder="1" applyAlignment="1">
      <alignment horizontal="left" vertical="center" wrapText="1"/>
    </xf>
    <xf numFmtId="0" fontId="3" fillId="0" borderId="1" xfId="1" applyBorder="1" applyAlignment="1">
      <alignment vertical="center" wrapText="1"/>
    </xf>
    <xf numFmtId="0" fontId="3" fillId="0" borderId="1" xfId="1" applyBorder="1" applyAlignment="1">
      <alignment horizontal="left" vertical="center" wrapText="1"/>
    </xf>
    <xf numFmtId="0" fontId="11" fillId="0" borderId="0" xfId="2" applyFont="1" applyAlignment="1">
      <alignment horizontal="left"/>
    </xf>
    <xf numFmtId="0" fontId="12" fillId="0" borderId="0" xfId="2" applyFont="1" applyAlignment="1">
      <alignment wrapText="1"/>
    </xf>
    <xf numFmtId="0" fontId="40" fillId="0" borderId="0" xfId="1" applyFont="1" applyAlignment="1">
      <alignment vertical="center"/>
    </xf>
    <xf numFmtId="0" fontId="7" fillId="0" borderId="0" xfId="1" applyFont="1" applyAlignment="1">
      <alignment vertical="top"/>
    </xf>
    <xf numFmtId="0" fontId="7" fillId="0" borderId="0" xfId="1" applyFont="1" applyAlignment="1">
      <alignment horizontal="left" vertical="center"/>
    </xf>
    <xf numFmtId="0" fontId="44" fillId="0" borderId="0" xfId="43" applyFont="1" applyFill="1" applyBorder="1" applyAlignment="1">
      <alignment horizontal="left" vertical="center"/>
    </xf>
    <xf numFmtId="0" fontId="11" fillId="0" borderId="0" xfId="2" applyFont="1" applyFill="1" applyAlignment="1">
      <alignment vertical="center"/>
    </xf>
    <xf numFmtId="0" fontId="43" fillId="0" borderId="0" xfId="52" applyFont="1" applyFill="1" applyBorder="1" applyAlignment="1">
      <alignment horizontal="center"/>
    </xf>
    <xf numFmtId="0" fontId="43" fillId="0" borderId="0" xfId="52" applyFont="1" applyFill="1" applyBorder="1" applyAlignment="1"/>
    <xf numFmtId="0" fontId="80" fillId="0" borderId="1" xfId="45" applyFont="1" applyFill="1" applyBorder="1" applyAlignment="1">
      <alignment horizontal="center" vertical="center"/>
    </xf>
    <xf numFmtId="49" fontId="80" fillId="0" borderId="1" xfId="45" applyNumberFormat="1" applyFont="1" applyFill="1" applyBorder="1" applyAlignment="1">
      <alignment horizontal="center" vertical="center"/>
    </xf>
    <xf numFmtId="0" fontId="11" fillId="0" borderId="0" xfId="2" applyFont="1" applyAlignment="1">
      <alignment horizontal="center"/>
    </xf>
    <xf numFmtId="2" fontId="7" fillId="0" borderId="1" xfId="1" applyNumberFormat="1" applyFont="1" applyFill="1" applyBorder="1" applyAlignment="1">
      <alignment horizontal="center" vertical="center"/>
    </xf>
    <xf numFmtId="2" fontId="7" fillId="0" borderId="1" xfId="1" applyNumberFormat="1" applyFont="1" applyFill="1" applyBorder="1" applyAlignment="1">
      <alignment horizontal="left" vertical="center" wrapText="1"/>
    </xf>
    <xf numFmtId="2" fontId="81" fillId="0" borderId="1" xfId="1" applyNumberFormat="1" applyFont="1" applyFill="1" applyBorder="1" applyAlignment="1">
      <alignment horizontal="center" vertical="center"/>
    </xf>
    <xf numFmtId="0" fontId="81" fillId="0" borderId="1" xfId="2" applyFont="1" applyBorder="1" applyAlignment="1">
      <alignment horizontal="center" vertical="center"/>
    </xf>
    <xf numFmtId="0" fontId="81" fillId="0" borderId="1" xfId="2" applyFont="1" applyFill="1" applyBorder="1" applyAlignment="1">
      <alignment horizontal="center" vertical="center"/>
    </xf>
    <xf numFmtId="2" fontId="7" fillId="0" borderId="1" xfId="1" applyNumberFormat="1" applyFont="1" applyBorder="1" applyAlignment="1">
      <alignment horizontal="center" vertical="center"/>
    </xf>
    <xf numFmtId="2" fontId="7" fillId="0" borderId="1" xfId="1" applyNumberFormat="1" applyFont="1" applyBorder="1" applyAlignment="1">
      <alignment horizontal="left" vertical="center" wrapText="1"/>
    </xf>
    <xf numFmtId="2" fontId="81" fillId="0" borderId="1" xfId="1" applyNumberFormat="1" applyFont="1" applyBorder="1" applyAlignment="1">
      <alignment horizontal="center" vertical="center"/>
    </xf>
    <xf numFmtId="2" fontId="40" fillId="25" borderId="1" xfId="1" applyNumberFormat="1" applyFont="1" applyFill="1" applyBorder="1" applyAlignment="1">
      <alignment horizontal="center" vertical="center"/>
    </xf>
    <xf numFmtId="2" fontId="40" fillId="25" borderId="1" xfId="1" applyNumberFormat="1" applyFont="1" applyFill="1" applyBorder="1" applyAlignment="1">
      <alignment horizontal="left" vertical="center" wrapText="1"/>
    </xf>
    <xf numFmtId="172" fontId="43" fillId="25" borderId="1" xfId="2" applyNumberFormat="1" applyFont="1" applyFill="1" applyBorder="1" applyAlignment="1">
      <alignment horizontal="center" vertical="center"/>
    </xf>
    <xf numFmtId="173" fontId="43" fillId="25" borderId="1" xfId="2" applyNumberFormat="1" applyFont="1" applyFill="1" applyBorder="1" applyAlignment="1">
      <alignment horizontal="center" vertical="center"/>
    </xf>
    <xf numFmtId="0" fontId="43" fillId="25" borderId="1" xfId="2" applyFont="1" applyFill="1" applyBorder="1" applyAlignment="1">
      <alignment horizontal="center" vertical="center"/>
    </xf>
    <xf numFmtId="0" fontId="43" fillId="25" borderId="0" xfId="2" applyFont="1" applyFill="1"/>
    <xf numFmtId="2" fontId="40" fillId="34" borderId="1" xfId="1" applyNumberFormat="1" applyFont="1" applyFill="1" applyBorder="1" applyAlignment="1">
      <alignment horizontal="center" vertical="center"/>
    </xf>
    <xf numFmtId="2" fontId="40" fillId="34" borderId="1" xfId="1" applyNumberFormat="1" applyFont="1" applyFill="1" applyBorder="1" applyAlignment="1">
      <alignment horizontal="left" vertical="center" wrapText="1"/>
    </xf>
    <xf numFmtId="172" fontId="43" fillId="34" borderId="1" xfId="2" applyNumberFormat="1" applyFont="1" applyFill="1" applyBorder="1" applyAlignment="1">
      <alignment horizontal="center" vertical="center"/>
    </xf>
    <xf numFmtId="173" fontId="43" fillId="34" borderId="1" xfId="2" applyNumberFormat="1" applyFont="1" applyFill="1" applyBorder="1" applyAlignment="1">
      <alignment horizontal="center" vertical="center"/>
    </xf>
    <xf numFmtId="0" fontId="43" fillId="34" borderId="1" xfId="2" applyFont="1" applyFill="1" applyBorder="1" applyAlignment="1">
      <alignment horizontal="center" vertical="center"/>
    </xf>
    <xf numFmtId="0" fontId="43" fillId="34" borderId="0" xfId="2" applyFont="1" applyFill="1"/>
    <xf numFmtId="2" fontId="7" fillId="26" borderId="1" xfId="1" applyNumberFormat="1" applyFont="1" applyFill="1" applyBorder="1" applyAlignment="1">
      <alignment horizontal="center" vertical="center"/>
    </xf>
    <xf numFmtId="2" fontId="7" fillId="26" borderId="1" xfId="1" applyNumberFormat="1" applyFont="1" applyFill="1" applyBorder="1" applyAlignment="1">
      <alignment horizontal="left" vertical="center" wrapText="1"/>
    </xf>
    <xf numFmtId="172" fontId="11" fillId="26" borderId="1" xfId="2" applyNumberFormat="1" applyFont="1" applyFill="1" applyBorder="1" applyAlignment="1">
      <alignment horizontal="center" vertical="center"/>
    </xf>
    <xf numFmtId="0" fontId="11" fillId="26" borderId="1" xfId="2" applyFont="1" applyFill="1" applyBorder="1" applyAlignment="1">
      <alignment horizontal="center" vertical="center"/>
    </xf>
    <xf numFmtId="0" fontId="11" fillId="26" borderId="0" xfId="2" applyFont="1" applyFill="1"/>
    <xf numFmtId="2" fontId="7" fillId="29" borderId="1" xfId="1" applyNumberFormat="1" applyFont="1" applyFill="1" applyBorder="1" applyAlignment="1">
      <alignment horizontal="center" vertical="center"/>
    </xf>
    <xf numFmtId="2" fontId="7" fillId="29" borderId="1" xfId="1" applyNumberFormat="1" applyFont="1" applyFill="1" applyBorder="1" applyAlignment="1">
      <alignment horizontal="left" vertical="center" wrapText="1"/>
    </xf>
    <xf numFmtId="0" fontId="11" fillId="29" borderId="1" xfId="2" applyFont="1" applyFill="1" applyBorder="1" applyAlignment="1">
      <alignment horizontal="center" vertical="center"/>
    </xf>
    <xf numFmtId="0" fontId="81" fillId="29" borderId="1" xfId="2" applyFont="1" applyFill="1" applyBorder="1" applyAlignment="1">
      <alignment horizontal="center" vertical="center"/>
    </xf>
    <xf numFmtId="0" fontId="11" fillId="29" borderId="0" xfId="2" applyFont="1" applyFill="1"/>
    <xf numFmtId="172" fontId="11" fillId="0" borderId="1" xfId="2" applyNumberFormat="1" applyFont="1" applyFill="1" applyBorder="1" applyAlignment="1">
      <alignment horizontal="center" vertical="center"/>
    </xf>
    <xf numFmtId="10" fontId="11" fillId="0" borderId="1" xfId="2" applyNumberFormat="1" applyFont="1" applyFill="1" applyBorder="1" applyAlignment="1">
      <alignment horizontal="center" vertical="center"/>
    </xf>
    <xf numFmtId="0" fontId="11" fillId="0" borderId="1" xfId="2" applyFont="1" applyFill="1" applyBorder="1" applyAlignment="1">
      <alignment horizontal="center" vertical="center"/>
    </xf>
    <xf numFmtId="10" fontId="11" fillId="26" borderId="1" xfId="2" applyNumberFormat="1" applyFont="1" applyFill="1" applyBorder="1" applyAlignment="1">
      <alignment horizontal="center" vertical="center"/>
    </xf>
    <xf numFmtId="173" fontId="11" fillId="29" borderId="1" xfId="2" applyNumberFormat="1" applyFont="1" applyFill="1" applyBorder="1" applyAlignment="1">
      <alignment horizontal="center" vertical="center"/>
    </xf>
    <xf numFmtId="2" fontId="7" fillId="0" borderId="10" xfId="1" applyNumberFormat="1" applyFont="1" applyFill="1" applyBorder="1" applyAlignment="1">
      <alignment horizontal="center" vertical="center"/>
    </xf>
    <xf numFmtId="2" fontId="7" fillId="0" borderId="10" xfId="1" applyNumberFormat="1" applyFont="1" applyFill="1" applyBorder="1" applyAlignment="1">
      <alignment horizontal="left" vertical="center" wrapText="1"/>
    </xf>
    <xf numFmtId="0" fontId="81" fillId="0" borderId="10" xfId="2" applyFont="1" applyFill="1" applyBorder="1" applyAlignment="1">
      <alignment horizontal="center" vertical="center"/>
    </xf>
    <xf numFmtId="173" fontId="11" fillId="0" borderId="10" xfId="2" applyNumberFormat="1" applyFont="1" applyFill="1" applyBorder="1" applyAlignment="1">
      <alignment horizontal="center" vertical="center"/>
    </xf>
    <xf numFmtId="0" fontId="11" fillId="0" borderId="10" xfId="2" applyFont="1" applyFill="1" applyBorder="1" applyAlignment="1">
      <alignment horizontal="center" vertical="center"/>
    </xf>
    <xf numFmtId="173" fontId="11" fillId="0" borderId="1" xfId="2" applyNumberFormat="1" applyFont="1" applyFill="1" applyBorder="1" applyAlignment="1">
      <alignment horizontal="center" vertical="center"/>
    </xf>
    <xf numFmtId="174" fontId="11" fillId="0" borderId="10" xfId="2" applyNumberFormat="1" applyFont="1" applyFill="1" applyBorder="1" applyAlignment="1">
      <alignment horizontal="center" vertical="center"/>
    </xf>
    <xf numFmtId="0" fontId="46" fillId="0" borderId="0" xfId="2" applyFont="1" applyAlignment="1">
      <alignment wrapText="1"/>
    </xf>
    <xf numFmtId="0" fontId="46" fillId="0" borderId="0" xfId="2" applyFont="1" applyAlignment="1">
      <alignment horizontal="left" wrapText="1"/>
    </xf>
    <xf numFmtId="2" fontId="83" fillId="0" borderId="1" xfId="2" applyNumberFormat="1" applyFont="1" applyFill="1" applyBorder="1" applyAlignment="1">
      <alignment horizontal="center" vertical="center" wrapText="1"/>
    </xf>
    <xf numFmtId="49" fontId="83" fillId="0" borderId="1" xfId="1" applyNumberFormat="1" applyFont="1" applyFill="1" applyBorder="1" applyAlignment="1">
      <alignment horizontal="center" vertical="center"/>
    </xf>
    <xf numFmtId="0" fontId="83" fillId="0" borderId="1" xfId="1" applyFont="1" applyFill="1" applyBorder="1" applyAlignment="1">
      <alignment horizontal="center" vertical="center"/>
    </xf>
    <xf numFmtId="2" fontId="42" fillId="0" borderId="1" xfId="1" applyNumberFormat="1" applyFont="1" applyFill="1" applyBorder="1" applyAlignment="1">
      <alignment horizontal="left" vertical="center" wrapText="1"/>
    </xf>
    <xf numFmtId="2" fontId="41" fillId="0" borderId="1" xfId="1" applyNumberFormat="1" applyFont="1" applyFill="1" applyBorder="1" applyAlignment="1">
      <alignment horizontal="left" vertical="center" wrapText="1"/>
    </xf>
    <xf numFmtId="2" fontId="84" fillId="0" borderId="1" xfId="1" applyNumberFormat="1" applyFont="1" applyFill="1" applyBorder="1" applyAlignment="1">
      <alignment horizontal="left" vertical="center" wrapText="1"/>
    </xf>
    <xf numFmtId="168" fontId="84" fillId="0" borderId="1" xfId="2" applyNumberFormat="1" applyFont="1" applyFill="1" applyBorder="1" applyAlignment="1">
      <alignment horizontal="center" vertical="center"/>
    </xf>
    <xf numFmtId="0" fontId="83" fillId="0" borderId="0" xfId="0" applyFont="1" applyFill="1"/>
    <xf numFmtId="0" fontId="83" fillId="0" borderId="0" xfId="0" applyFont="1" applyFill="1" applyAlignment="1">
      <alignment horizontal="justify" vertical="center"/>
    </xf>
    <xf numFmtId="0" fontId="83" fillId="0" borderId="0" xfId="0" applyFont="1" applyFill="1" applyAlignment="1">
      <alignment horizontal="center"/>
    </xf>
    <xf numFmtId="168" fontId="83" fillId="0" borderId="1" xfId="0" applyNumberFormat="1" applyFont="1" applyFill="1" applyBorder="1" applyAlignment="1">
      <alignment horizontal="center" vertical="center" wrapText="1"/>
    </xf>
    <xf numFmtId="0" fontId="83" fillId="0" borderId="1" xfId="0" applyFont="1" applyFill="1" applyBorder="1" applyAlignment="1">
      <alignment horizontal="left" vertical="center" wrapText="1"/>
    </xf>
    <xf numFmtId="0" fontId="0" fillId="0" borderId="1" xfId="0" applyBorder="1" applyAlignment="1">
      <alignment wrapText="1"/>
    </xf>
    <xf numFmtId="49" fontId="0" fillId="0" borderId="1" xfId="0" applyNumberFormat="1" applyBorder="1" applyAlignment="1">
      <alignment wrapText="1"/>
    </xf>
    <xf numFmtId="0" fontId="0" fillId="0" borderId="1" xfId="0" applyBorder="1" applyAlignment="1">
      <alignment horizontal="center" wrapText="1"/>
    </xf>
    <xf numFmtId="0" fontId="0" fillId="0" borderId="0" xfId="0" applyBorder="1"/>
    <xf numFmtId="49" fontId="0" fillId="0" borderId="1" xfId="0" applyNumberFormat="1" applyBorder="1" applyAlignment="1">
      <alignment horizontal="right" wrapText="1"/>
    </xf>
    <xf numFmtId="0" fontId="62" fillId="0" borderId="0" xfId="1" applyFont="1" applyAlignment="1">
      <alignment vertical="center"/>
    </xf>
    <xf numFmtId="0" fontId="7" fillId="0" borderId="0" xfId="1" applyFont="1"/>
    <xf numFmtId="0" fontId="40" fillId="0" borderId="0" xfId="1" applyFont="1" applyAlignment="1">
      <alignment horizontal="left" vertical="center"/>
    </xf>
    <xf numFmtId="0" fontId="7" fillId="0" borderId="0" xfId="1" applyFont="1" applyBorder="1"/>
    <xf numFmtId="0" fontId="36" fillId="0" borderId="0" xfId="0" applyFont="1" applyAlignment="1">
      <alignment wrapText="1"/>
    </xf>
    <xf numFmtId="0" fontId="7" fillId="0" borderId="1" xfId="0" applyFont="1" applyBorder="1" applyAlignment="1">
      <alignment horizontal="center" wrapText="1"/>
    </xf>
    <xf numFmtId="0" fontId="7" fillId="0" borderId="1" xfId="0" applyFont="1" applyBorder="1" applyAlignment="1">
      <alignment wrapText="1"/>
    </xf>
    <xf numFmtId="49" fontId="7" fillId="0" borderId="1" xfId="0" applyNumberFormat="1" applyFont="1" applyBorder="1" applyAlignment="1">
      <alignment wrapText="1"/>
    </xf>
    <xf numFmtId="14" fontId="7" fillId="0" borderId="1" xfId="0" applyNumberFormat="1" applyFont="1" applyBorder="1" applyAlignment="1">
      <alignment horizontal="center" wrapText="1"/>
    </xf>
    <xf numFmtId="2" fontId="40" fillId="0" borderId="0" xfId="1" applyNumberFormat="1" applyFont="1" applyBorder="1" applyAlignment="1"/>
    <xf numFmtId="0" fontId="40" fillId="0" borderId="0" xfId="1" applyFont="1" applyAlignment="1">
      <alignment horizontal="center" vertical="center"/>
    </xf>
    <xf numFmtId="0" fontId="7" fillId="0" borderId="0" xfId="1" applyFont="1" applyFill="1" applyBorder="1" applyAlignment="1">
      <alignment horizontal="center" vertical="center"/>
    </xf>
    <xf numFmtId="0" fontId="7" fillId="0" borderId="0" xfId="0" applyFont="1"/>
    <xf numFmtId="0" fontId="7" fillId="0" borderId="0" xfId="0" applyFont="1" applyAlignment="1">
      <alignment wrapText="1"/>
    </xf>
    <xf numFmtId="49" fontId="7" fillId="0" borderId="1" xfId="0" applyNumberFormat="1" applyFont="1" applyBorder="1" applyAlignment="1">
      <alignment horizontal="right" wrapText="1"/>
    </xf>
    <xf numFmtId="0" fontId="7" fillId="0" borderId="0" xfId="0" applyFont="1" applyAlignment="1">
      <alignment horizontal="center" vertical="center" wrapText="1"/>
    </xf>
    <xf numFmtId="0" fontId="7" fillId="0" borderId="0" xfId="0" applyFont="1" applyAlignment="1">
      <alignment horizontal="center" vertical="center"/>
    </xf>
    <xf numFmtId="0" fontId="7" fillId="0" borderId="1" xfId="0" applyFont="1" applyBorder="1" applyAlignment="1">
      <alignment horizontal="center" vertical="center" wrapText="1"/>
    </xf>
    <xf numFmtId="0" fontId="62" fillId="0" borderId="0" xfId="0" applyFont="1" applyAlignment="1">
      <alignment wrapText="1"/>
    </xf>
    <xf numFmtId="0" fontId="7" fillId="0" borderId="1" xfId="0" applyFont="1" applyBorder="1" applyAlignment="1">
      <alignment horizontal="center"/>
    </xf>
    <xf numFmtId="0" fontId="11" fillId="0" borderId="1" xfId="0" applyFont="1" applyBorder="1" applyAlignment="1">
      <alignment horizontal="center" wrapText="1"/>
    </xf>
    <xf numFmtId="0" fontId="0" fillId="0" borderId="1" xfId="0" applyBorder="1" applyAlignment="1">
      <alignment horizontal="right" wrapText="1"/>
    </xf>
    <xf numFmtId="0" fontId="0" fillId="0" borderId="0" xfId="0" applyAlignment="1">
      <alignment horizontal="right"/>
    </xf>
    <xf numFmtId="0" fontId="62" fillId="0" borderId="0" xfId="1" applyFont="1" applyBorder="1" applyAlignment="1">
      <alignment vertical="center" wrapText="1"/>
    </xf>
    <xf numFmtId="0" fontId="36" fillId="0" borderId="0" xfId="0" applyFont="1" applyBorder="1" applyAlignment="1">
      <alignment wrapText="1"/>
    </xf>
    <xf numFmtId="0" fontId="12" fillId="0" borderId="1" xfId="2" applyFont="1" applyFill="1" applyBorder="1" applyAlignment="1">
      <alignment horizontal="center" vertical="center" textRotation="90" wrapText="1"/>
    </xf>
    <xf numFmtId="0" fontId="11" fillId="0" borderId="9" xfId="2" applyFont="1" applyFill="1" applyBorder="1"/>
    <xf numFmtId="0" fontId="77" fillId="0" borderId="0" xfId="2" applyFont="1" applyFill="1" applyBorder="1"/>
    <xf numFmtId="0" fontId="77" fillId="0" borderId="1" xfId="2" applyFont="1" applyFill="1" applyBorder="1" applyAlignment="1">
      <alignment horizontal="center" vertical="center"/>
    </xf>
    <xf numFmtId="0" fontId="77" fillId="0" borderId="1" xfId="2" applyFont="1" applyFill="1" applyBorder="1" applyAlignment="1">
      <alignment wrapText="1"/>
    </xf>
    <xf numFmtId="49" fontId="71" fillId="0" borderId="1" xfId="2" applyNumberFormat="1" applyFont="1" applyFill="1" applyBorder="1" applyAlignment="1">
      <alignment horizontal="left" vertical="center" wrapText="1"/>
    </xf>
    <xf numFmtId="49" fontId="71" fillId="0" borderId="1" xfId="2" applyNumberFormat="1" applyFont="1" applyFill="1" applyBorder="1" applyAlignment="1">
      <alignment horizontal="center" vertical="center" wrapText="1"/>
    </xf>
    <xf numFmtId="49" fontId="77" fillId="0" borderId="1" xfId="2" applyNumberFormat="1" applyFont="1" applyFill="1" applyBorder="1" applyAlignment="1">
      <alignment horizontal="center" vertical="center" wrapText="1"/>
    </xf>
    <xf numFmtId="178" fontId="77" fillId="0" borderId="1" xfId="2" applyNumberFormat="1" applyFont="1" applyFill="1" applyBorder="1" applyAlignment="1">
      <alignment horizontal="center" vertical="center"/>
    </xf>
    <xf numFmtId="1" fontId="77" fillId="0" borderId="1" xfId="2" applyNumberFormat="1" applyFont="1" applyFill="1" applyBorder="1" applyAlignment="1">
      <alignment horizontal="center" vertical="center"/>
    </xf>
    <xf numFmtId="175" fontId="77" fillId="0" borderId="1" xfId="2" applyNumberFormat="1" applyFont="1" applyFill="1" applyBorder="1" applyAlignment="1">
      <alignment horizontal="center" vertical="center"/>
    </xf>
    <xf numFmtId="0" fontId="77" fillId="0" borderId="0" xfId="2" applyFont="1"/>
    <xf numFmtId="178" fontId="77" fillId="0" borderId="0" xfId="2" applyNumberFormat="1" applyFont="1"/>
    <xf numFmtId="0" fontId="77" fillId="0" borderId="0" xfId="2" applyFont="1" applyAlignment="1">
      <alignment vertical="center" wrapText="1"/>
    </xf>
    <xf numFmtId="0" fontId="77" fillId="0" borderId="5" xfId="2" applyFont="1" applyFill="1" applyBorder="1" applyAlignment="1">
      <alignment horizontal="left"/>
    </xf>
    <xf numFmtId="0" fontId="77" fillId="0" borderId="1" xfId="2" applyFont="1" applyFill="1" applyBorder="1" applyAlignment="1">
      <alignment vertical="center" wrapText="1"/>
    </xf>
    <xf numFmtId="0" fontId="77" fillId="0" borderId="1" xfId="2" applyFont="1" applyFill="1" applyBorder="1" applyAlignment="1">
      <alignment vertical="center"/>
    </xf>
    <xf numFmtId="0" fontId="77" fillId="0" borderId="1" xfId="2" applyFont="1" applyFill="1" applyBorder="1" applyAlignment="1">
      <alignment horizontal="center" vertical="center" wrapText="1"/>
    </xf>
    <xf numFmtId="170" fontId="77" fillId="0" borderId="1" xfId="2" applyNumberFormat="1" applyFont="1" applyFill="1" applyBorder="1" applyAlignment="1">
      <alignment horizontal="center" vertical="center"/>
    </xf>
    <xf numFmtId="1" fontId="77" fillId="0" borderId="1" xfId="2" applyNumberFormat="1" applyFont="1" applyBorder="1" applyAlignment="1">
      <alignment horizontal="center" vertical="center"/>
    </xf>
    <xf numFmtId="175" fontId="77" fillId="0" borderId="1" xfId="2" applyNumberFormat="1" applyFont="1" applyBorder="1" applyAlignment="1">
      <alignment horizontal="center" vertical="center"/>
    </xf>
    <xf numFmtId="0" fontId="77" fillId="0" borderId="1" xfId="2" applyFont="1" applyBorder="1" applyAlignment="1">
      <alignment horizontal="center" vertical="center"/>
    </xf>
    <xf numFmtId="0" fontId="77" fillId="0" borderId="1" xfId="2" applyFont="1" applyFill="1" applyBorder="1" applyAlignment="1">
      <alignment horizontal="left" wrapText="1"/>
    </xf>
    <xf numFmtId="0" fontId="77" fillId="0" borderId="0" xfId="2" applyFont="1" applyFill="1"/>
    <xf numFmtId="0" fontId="11" fillId="0" borderId="5" xfId="2" applyFont="1" applyFill="1" applyBorder="1" applyAlignment="1">
      <alignment horizontal="left"/>
    </xf>
    <xf numFmtId="0" fontId="12" fillId="0" borderId="1" xfId="2" applyFont="1" applyFill="1" applyBorder="1" applyAlignment="1">
      <alignment horizontal="center" vertical="center"/>
    </xf>
    <xf numFmtId="0" fontId="12" fillId="0" borderId="1" xfId="2" applyFont="1" applyFill="1" applyBorder="1"/>
    <xf numFmtId="0" fontId="12" fillId="0" borderId="1" xfId="2" applyFont="1" applyFill="1" applyBorder="1" applyAlignment="1">
      <alignment horizontal="center"/>
    </xf>
    <xf numFmtId="170" fontId="50" fillId="0" borderId="1" xfId="2" applyNumberFormat="1" applyFont="1" applyFill="1" applyBorder="1" applyAlignment="1">
      <alignment horizontal="center" vertical="center"/>
    </xf>
    <xf numFmtId="170" fontId="88" fillId="0" borderId="0" xfId="2" applyNumberFormat="1" applyFont="1"/>
    <xf numFmtId="0" fontId="12" fillId="0" borderId="1" xfId="2" applyFont="1" applyBorder="1"/>
    <xf numFmtId="0" fontId="12" fillId="0" borderId="1" xfId="2" applyFont="1" applyBorder="1" applyAlignment="1">
      <alignment horizontal="center"/>
    </xf>
    <xf numFmtId="0" fontId="89" fillId="0" borderId="1" xfId="2" applyFont="1" applyBorder="1" applyAlignment="1">
      <alignment horizontal="center"/>
    </xf>
    <xf numFmtId="176" fontId="89" fillId="0" borderId="1" xfId="2" applyNumberFormat="1" applyFont="1" applyBorder="1" applyAlignment="1">
      <alignment horizontal="center" vertical="center"/>
    </xf>
    <xf numFmtId="175" fontId="12" fillId="0" borderId="1" xfId="2" applyNumberFormat="1" applyFont="1" applyBorder="1" applyAlignment="1">
      <alignment vertical="center"/>
    </xf>
    <xf numFmtId="1" fontId="12" fillId="0" borderId="1" xfId="2" applyNumberFormat="1" applyFont="1" applyBorder="1" applyAlignment="1">
      <alignment vertical="center"/>
    </xf>
    <xf numFmtId="0" fontId="12" fillId="0" borderId="1" xfId="2" applyFont="1" applyBorder="1" applyAlignment="1">
      <alignment vertical="center"/>
    </xf>
    <xf numFmtId="0" fontId="90" fillId="0" borderId="0" xfId="2" applyFont="1" applyFill="1" applyBorder="1" applyAlignment="1">
      <alignment horizontal="left"/>
    </xf>
    <xf numFmtId="0" fontId="91" fillId="0" borderId="4" xfId="2" applyFont="1" applyBorder="1" applyAlignment="1">
      <alignment horizontal="center"/>
    </xf>
    <xf numFmtId="0" fontId="90" fillId="0" borderId="1" xfId="2" applyFont="1" applyFill="1" applyBorder="1" applyAlignment="1">
      <alignment wrapText="1"/>
    </xf>
    <xf numFmtId="0" fontId="90" fillId="0" borderId="1" xfId="2" applyFont="1" applyFill="1" applyBorder="1" applyAlignment="1">
      <alignment vertical="center"/>
    </xf>
    <xf numFmtId="0" fontId="90" fillId="0" borderId="1" xfId="2" applyFont="1" applyFill="1" applyBorder="1" applyAlignment="1">
      <alignment horizontal="center" vertical="center"/>
    </xf>
    <xf numFmtId="170" fontId="90" fillId="0" borderId="1" xfId="2" applyNumberFormat="1" applyFont="1" applyFill="1" applyBorder="1" applyAlignment="1">
      <alignment horizontal="center" vertical="center"/>
    </xf>
    <xf numFmtId="1" fontId="90" fillId="0" borderId="1" xfId="2" applyNumberFormat="1" applyFont="1" applyFill="1" applyBorder="1" applyAlignment="1">
      <alignment horizontal="center" vertical="center"/>
    </xf>
    <xf numFmtId="175" fontId="90" fillId="0" borderId="1" xfId="2" applyNumberFormat="1" applyFont="1" applyFill="1" applyBorder="1" applyAlignment="1">
      <alignment horizontal="center" vertical="center"/>
    </xf>
    <xf numFmtId="0" fontId="90" fillId="0" borderId="0" xfId="2" applyFont="1"/>
    <xf numFmtId="0" fontId="90" fillId="0" borderId="5" xfId="2" applyFont="1" applyFill="1" applyBorder="1"/>
    <xf numFmtId="0" fontId="90" fillId="0" borderId="1" xfId="2" applyFont="1" applyFill="1" applyBorder="1" applyAlignment="1">
      <alignment vertical="center" wrapText="1"/>
    </xf>
    <xf numFmtId="49" fontId="91" fillId="0" borderId="1" xfId="2" applyNumberFormat="1" applyFont="1" applyFill="1" applyBorder="1" applyAlignment="1">
      <alignment horizontal="left" vertical="center" wrapText="1"/>
    </xf>
    <xf numFmtId="49" fontId="91" fillId="0" borderId="1" xfId="2" applyNumberFormat="1" applyFont="1" applyFill="1" applyBorder="1" applyAlignment="1">
      <alignment horizontal="center" vertical="center" wrapText="1"/>
    </xf>
    <xf numFmtId="0" fontId="90" fillId="0" borderId="0" xfId="2" applyFont="1" applyFill="1" applyBorder="1"/>
    <xf numFmtId="0" fontId="90" fillId="0" borderId="1" xfId="2" applyFont="1" applyFill="1" applyBorder="1" applyAlignment="1">
      <alignment horizontal="left" wrapText="1"/>
    </xf>
    <xf numFmtId="1" fontId="90" fillId="0" borderId="1" xfId="2" applyNumberFormat="1" applyFont="1" applyBorder="1" applyAlignment="1">
      <alignment horizontal="center" vertical="center"/>
    </xf>
    <xf numFmtId="175" fontId="90" fillId="0" borderId="1" xfId="2" applyNumberFormat="1" applyFont="1" applyBorder="1" applyAlignment="1">
      <alignment horizontal="center" vertical="center"/>
    </xf>
    <xf numFmtId="0" fontId="90" fillId="0" borderId="1" xfId="2" applyFont="1" applyBorder="1" applyAlignment="1">
      <alignment horizontal="center" vertical="center"/>
    </xf>
    <xf numFmtId="0" fontId="93" fillId="0" borderId="1" xfId="2" applyFont="1" applyFill="1" applyBorder="1" applyAlignment="1">
      <alignment horizontal="center" vertical="center"/>
    </xf>
    <xf numFmtId="0" fontId="93" fillId="0" borderId="1" xfId="2" applyFont="1" applyBorder="1"/>
    <xf numFmtId="0" fontId="93" fillId="0" borderId="1" xfId="2" applyFont="1" applyBorder="1" applyAlignment="1">
      <alignment horizontal="center"/>
    </xf>
    <xf numFmtId="170" fontId="89" fillId="0" borderId="1" xfId="2" applyNumberFormat="1" applyFont="1" applyBorder="1" applyAlignment="1">
      <alignment horizontal="center" vertical="center"/>
    </xf>
    <xf numFmtId="0" fontId="93" fillId="0" borderId="4" xfId="2" applyFont="1" applyFill="1" applyBorder="1" applyAlignment="1">
      <alignment horizontal="center" vertical="center"/>
    </xf>
    <xf numFmtId="0" fontId="93" fillId="0" borderId="7" xfId="2" applyFont="1" applyBorder="1"/>
    <xf numFmtId="0" fontId="93" fillId="0" borderId="7" xfId="2" applyFont="1" applyBorder="1" applyAlignment="1">
      <alignment horizontal="center"/>
    </xf>
    <xf numFmtId="170" fontId="89" fillId="0" borderId="7" xfId="2" applyNumberFormat="1" applyFont="1" applyBorder="1" applyAlignment="1">
      <alignment horizontal="center" vertical="center"/>
    </xf>
    <xf numFmtId="170" fontId="89" fillId="0" borderId="3" xfId="2" applyNumberFormat="1" applyFont="1" applyBorder="1" applyAlignment="1">
      <alignment horizontal="center" vertical="center"/>
    </xf>
    <xf numFmtId="0" fontId="11" fillId="0" borderId="0" xfId="2" applyFont="1" applyFill="1" applyBorder="1" applyAlignment="1">
      <alignment horizontal="left" vertical="center"/>
    </xf>
    <xf numFmtId="0" fontId="94" fillId="0" borderId="1" xfId="2" applyFont="1" applyFill="1" applyBorder="1" applyAlignment="1">
      <alignment horizontal="center" vertical="center"/>
    </xf>
    <xf numFmtId="0" fontId="94" fillId="0" borderId="1" xfId="2" applyFont="1" applyFill="1" applyBorder="1" applyAlignment="1">
      <alignment vertical="center" wrapText="1"/>
    </xf>
    <xf numFmtId="49" fontId="96" fillId="0" borderId="1" xfId="2" applyNumberFormat="1" applyFont="1" applyFill="1" applyBorder="1" applyAlignment="1">
      <alignment horizontal="left" vertical="center" wrapText="1"/>
    </xf>
    <xf numFmtId="49" fontId="96" fillId="0" borderId="1" xfId="2" applyNumberFormat="1" applyFont="1" applyFill="1" applyBorder="1" applyAlignment="1">
      <alignment horizontal="center" vertical="center" wrapText="1"/>
    </xf>
    <xf numFmtId="170" fontId="94" fillId="0" borderId="1" xfId="2" applyNumberFormat="1" applyFont="1" applyFill="1" applyBorder="1" applyAlignment="1">
      <alignment horizontal="center" vertical="center"/>
    </xf>
    <xf numFmtId="1" fontId="94" fillId="0" borderId="1" xfId="2" applyNumberFormat="1" applyFont="1" applyFill="1" applyBorder="1" applyAlignment="1">
      <alignment horizontal="center" vertical="center"/>
    </xf>
    <xf numFmtId="175" fontId="94" fillId="0" borderId="1" xfId="2" applyNumberFormat="1" applyFont="1" applyFill="1" applyBorder="1" applyAlignment="1">
      <alignment horizontal="center" vertical="center"/>
    </xf>
    <xf numFmtId="0" fontId="11" fillId="0" borderId="0" xfId="2" applyFont="1" applyAlignment="1">
      <alignment vertical="center"/>
    </xf>
    <xf numFmtId="0" fontId="11" fillId="0" borderId="5" xfId="2" applyFont="1" applyFill="1" applyBorder="1" applyAlignment="1">
      <alignment horizontal="left" vertical="center"/>
    </xf>
    <xf numFmtId="0" fontId="11" fillId="0" borderId="5" xfId="2" applyFont="1" applyFill="1" applyBorder="1"/>
    <xf numFmtId="0" fontId="11" fillId="0" borderId="1" xfId="2" applyFont="1" applyBorder="1" applyAlignment="1">
      <alignment horizontal="center"/>
    </xf>
    <xf numFmtId="0" fontId="89" fillId="0" borderId="1" xfId="2" applyFont="1" applyBorder="1" applyAlignment="1">
      <alignment horizontal="center" vertical="center"/>
    </xf>
    <xf numFmtId="0" fontId="97" fillId="0" borderId="1" xfId="2" applyFont="1" applyFill="1" applyBorder="1" applyAlignment="1">
      <alignment horizontal="center" vertical="center"/>
    </xf>
    <xf numFmtId="0" fontId="97" fillId="0" borderId="1" xfId="2" applyFont="1" applyFill="1" applyBorder="1" applyAlignment="1">
      <alignment wrapText="1"/>
    </xf>
    <xf numFmtId="0" fontId="97" fillId="0" borderId="1" xfId="2" applyFont="1" applyFill="1" applyBorder="1" applyAlignment="1">
      <alignment vertical="center"/>
    </xf>
    <xf numFmtId="170" fontId="97" fillId="0" borderId="1" xfId="2" applyNumberFormat="1" applyFont="1" applyFill="1" applyBorder="1" applyAlignment="1">
      <alignment horizontal="center" vertical="center"/>
    </xf>
    <xf numFmtId="1" fontId="97" fillId="0" borderId="1" xfId="2" applyNumberFormat="1" applyFont="1" applyBorder="1" applyAlignment="1">
      <alignment horizontal="center" vertical="center"/>
    </xf>
    <xf numFmtId="175" fontId="97" fillId="0" borderId="1" xfId="2" applyNumberFormat="1" applyFont="1" applyBorder="1" applyAlignment="1">
      <alignment horizontal="center" vertical="center"/>
    </xf>
    <xf numFmtId="0" fontId="97" fillId="0" borderId="0" xfId="2" applyFont="1" applyFill="1" applyBorder="1" applyAlignment="1">
      <alignment horizontal="left"/>
    </xf>
    <xf numFmtId="0" fontId="97" fillId="0" borderId="1" xfId="2" applyFont="1" applyFill="1" applyBorder="1" applyAlignment="1">
      <alignment vertical="center" wrapText="1"/>
    </xf>
    <xf numFmtId="49" fontId="99" fillId="0" borderId="1" xfId="2" applyNumberFormat="1" applyFont="1" applyFill="1" applyBorder="1" applyAlignment="1">
      <alignment horizontal="left" vertical="center" wrapText="1"/>
    </xf>
    <xf numFmtId="49" fontId="99" fillId="0" borderId="1" xfId="2" applyNumberFormat="1" applyFont="1" applyFill="1" applyBorder="1" applyAlignment="1">
      <alignment horizontal="center" vertical="center" wrapText="1"/>
    </xf>
    <xf numFmtId="1" fontId="97" fillId="0" borderId="1" xfId="2" applyNumberFormat="1" applyFont="1" applyFill="1" applyBorder="1" applyAlignment="1">
      <alignment horizontal="center" vertical="center"/>
    </xf>
    <xf numFmtId="175" fontId="97" fillId="0" borderId="1" xfId="2" applyNumberFormat="1" applyFont="1" applyFill="1" applyBorder="1" applyAlignment="1">
      <alignment horizontal="center" vertical="center"/>
    </xf>
    <xf numFmtId="0" fontId="97" fillId="0" borderId="0" xfId="2" applyFont="1"/>
    <xf numFmtId="179" fontId="50" fillId="0" borderId="1" xfId="2" applyNumberFormat="1" applyFont="1" applyBorder="1" applyAlignment="1">
      <alignment horizontal="center" vertical="center"/>
    </xf>
    <xf numFmtId="3" fontId="50" fillId="0" borderId="1" xfId="2" applyNumberFormat="1" applyFont="1" applyBorder="1" applyAlignment="1">
      <alignment horizontal="center" vertical="center"/>
    </xf>
    <xf numFmtId="0" fontId="50" fillId="0" borderId="1" xfId="2" applyFont="1" applyBorder="1" applyAlignment="1">
      <alignment horizontal="center"/>
    </xf>
    <xf numFmtId="0" fontId="50" fillId="0" borderId="1" xfId="2" applyFont="1" applyBorder="1" applyAlignment="1">
      <alignment horizontal="center" vertical="center"/>
    </xf>
    <xf numFmtId="0" fontId="100" fillId="0" borderId="5" xfId="2" applyFont="1" applyFill="1" applyBorder="1" applyAlignment="1">
      <alignment horizontal="left"/>
    </xf>
    <xf numFmtId="0" fontId="100" fillId="0" borderId="1" xfId="2" applyFont="1" applyFill="1" applyBorder="1" applyAlignment="1">
      <alignment horizontal="center" vertical="center"/>
    </xf>
    <xf numFmtId="0" fontId="100" fillId="0" borderId="1" xfId="2" applyFont="1" applyFill="1" applyBorder="1" applyAlignment="1">
      <alignment wrapText="1"/>
    </xf>
    <xf numFmtId="0" fontId="100" fillId="0" borderId="1" xfId="2" applyFont="1" applyFill="1" applyBorder="1" applyAlignment="1">
      <alignment vertical="center"/>
    </xf>
    <xf numFmtId="170" fontId="100" fillId="0" borderId="1" xfId="2" applyNumberFormat="1" applyFont="1" applyFill="1" applyBorder="1" applyAlignment="1">
      <alignment horizontal="center" vertical="center"/>
    </xf>
    <xf numFmtId="1" fontId="100" fillId="0" borderId="1" xfId="2" applyNumberFormat="1" applyFont="1" applyBorder="1" applyAlignment="1">
      <alignment horizontal="center" vertical="center"/>
    </xf>
    <xf numFmtId="175" fontId="100" fillId="0" borderId="1" xfId="2" applyNumberFormat="1" applyFont="1" applyBorder="1" applyAlignment="1">
      <alignment horizontal="center" vertical="center"/>
    </xf>
    <xf numFmtId="0" fontId="100" fillId="0" borderId="1" xfId="2" applyFont="1" applyBorder="1" applyAlignment="1">
      <alignment horizontal="center" vertical="center"/>
    </xf>
    <xf numFmtId="0" fontId="100" fillId="0" borderId="0" xfId="2" applyFont="1"/>
    <xf numFmtId="0" fontId="100" fillId="0" borderId="0" xfId="2" applyFont="1" applyFill="1" applyBorder="1"/>
    <xf numFmtId="0" fontId="100" fillId="0" borderId="1" xfId="2" applyFont="1" applyFill="1" applyBorder="1" applyAlignment="1">
      <alignment vertical="center" wrapText="1"/>
    </xf>
    <xf numFmtId="49" fontId="101" fillId="0" borderId="1" xfId="2" applyNumberFormat="1" applyFont="1" applyFill="1" applyBorder="1" applyAlignment="1">
      <alignment horizontal="left" vertical="center" wrapText="1"/>
    </xf>
    <xf numFmtId="49" fontId="101" fillId="0" borderId="1" xfId="2" applyNumberFormat="1" applyFont="1" applyFill="1" applyBorder="1" applyAlignment="1">
      <alignment horizontal="center" vertical="center" wrapText="1"/>
    </xf>
    <xf numFmtId="1" fontId="100" fillId="0" borderId="1" xfId="2" applyNumberFormat="1" applyFont="1" applyFill="1" applyBorder="1" applyAlignment="1">
      <alignment horizontal="center" vertical="center"/>
    </xf>
    <xf numFmtId="175" fontId="100" fillId="0" borderId="1" xfId="2" applyNumberFormat="1" applyFont="1" applyFill="1" applyBorder="1" applyAlignment="1">
      <alignment horizontal="center" vertical="center"/>
    </xf>
    <xf numFmtId="0" fontId="100" fillId="0" borderId="0" xfId="2" applyFont="1" applyFill="1"/>
    <xf numFmtId="170" fontId="50" fillId="0" borderId="1" xfId="2" applyNumberFormat="1" applyFont="1" applyBorder="1" applyAlignment="1">
      <alignment horizontal="center"/>
    </xf>
    <xf numFmtId="3" fontId="50" fillId="0" borderId="1" xfId="2" applyNumberFormat="1" applyFont="1" applyBorder="1" applyAlignment="1">
      <alignment horizontal="center"/>
    </xf>
    <xf numFmtId="0" fontId="11" fillId="0" borderId="0" xfId="2" applyFont="1" applyFill="1" applyBorder="1" applyAlignment="1">
      <alignment horizontal="center" vertical="center"/>
    </xf>
    <xf numFmtId="0" fontId="11" fillId="0" borderId="0" xfId="2" applyFont="1" applyBorder="1"/>
    <xf numFmtId="0" fontId="11" fillId="0" borderId="0" xfId="2" applyFont="1" applyBorder="1" applyAlignment="1">
      <alignment horizontal="center"/>
    </xf>
    <xf numFmtId="0" fontId="50" fillId="0" borderId="0" xfId="2" applyFont="1" applyBorder="1" applyAlignment="1">
      <alignment horizontal="center"/>
    </xf>
    <xf numFmtId="170" fontId="50" fillId="0" borderId="0" xfId="2" applyNumberFormat="1" applyFont="1" applyAlignment="1">
      <alignment vertical="center"/>
    </xf>
    <xf numFmtId="0" fontId="50" fillId="0" borderId="0" xfId="2" applyFont="1" applyAlignment="1">
      <alignment vertical="center"/>
    </xf>
    <xf numFmtId="170" fontId="89" fillId="29" borderId="0" xfId="2" applyNumberFormat="1" applyFont="1" applyFill="1" applyBorder="1" applyAlignment="1">
      <alignment horizontal="center"/>
    </xf>
    <xf numFmtId="3" fontId="89" fillId="29" borderId="0" xfId="2" applyNumberFormat="1" applyFont="1" applyFill="1" applyBorder="1" applyAlignment="1">
      <alignment horizontal="center"/>
    </xf>
    <xf numFmtId="0" fontId="11" fillId="0" borderId="1" xfId="2" applyFont="1" applyBorder="1" applyAlignment="1">
      <alignment vertical="center"/>
    </xf>
    <xf numFmtId="170" fontId="11" fillId="0" borderId="1" xfId="2" applyNumberFormat="1" applyFont="1" applyBorder="1"/>
    <xf numFmtId="170" fontId="11" fillId="0" borderId="0" xfId="2" applyNumberFormat="1" applyFont="1"/>
    <xf numFmtId="177" fontId="7" fillId="0" borderId="1" xfId="0" applyNumberFormat="1" applyFont="1" applyBorder="1" applyAlignment="1">
      <alignment horizontal="center" wrapText="1"/>
    </xf>
    <xf numFmtId="1" fontId="7" fillId="0" borderId="1" xfId="0" applyNumberFormat="1" applyFont="1" applyBorder="1" applyAlignment="1">
      <alignment horizontal="center"/>
    </xf>
    <xf numFmtId="0" fontId="93" fillId="0" borderId="0" xfId="2" applyFont="1" applyFill="1" applyBorder="1"/>
    <xf numFmtId="0" fontId="93" fillId="0" borderId="0" xfId="2" applyFont="1" applyFill="1" applyBorder="1" applyAlignment="1">
      <alignment horizontal="center" vertical="center"/>
    </xf>
    <xf numFmtId="0" fontId="93" fillId="0" borderId="0" xfId="2" applyFont="1"/>
    <xf numFmtId="0" fontId="93" fillId="0" borderId="0" xfId="2" applyFont="1" applyAlignment="1">
      <alignment horizontal="center" vertical="center"/>
    </xf>
    <xf numFmtId="0" fontId="93" fillId="0" borderId="0" xfId="2" applyFont="1" applyAlignment="1">
      <alignment vertical="center"/>
    </xf>
    <xf numFmtId="0" fontId="93" fillId="0" borderId="37" xfId="2" applyFont="1" applyBorder="1" applyAlignment="1"/>
    <xf numFmtId="0" fontId="93" fillId="0" borderId="36" xfId="2" applyFont="1" applyBorder="1" applyAlignment="1"/>
    <xf numFmtId="0" fontId="93" fillId="0" borderId="55" xfId="2" applyFont="1" applyBorder="1" applyAlignment="1"/>
    <xf numFmtId="0" fontId="93" fillId="0" borderId="0" xfId="2" applyFont="1" applyFill="1" applyBorder="1" applyAlignment="1">
      <alignment horizontal="center" vertical="center" wrapText="1"/>
    </xf>
    <xf numFmtId="0" fontId="93" fillId="0" borderId="1" xfId="2" applyFont="1" applyFill="1" applyBorder="1" applyAlignment="1">
      <alignment horizontal="center" vertical="center" wrapText="1"/>
    </xf>
    <xf numFmtId="0" fontId="93" fillId="0" borderId="1" xfId="2" applyFont="1" applyBorder="1" applyAlignment="1">
      <alignment horizontal="center" vertical="center" wrapText="1"/>
    </xf>
    <xf numFmtId="0" fontId="93" fillId="0" borderId="1" xfId="2" applyFont="1" applyFill="1" applyBorder="1" applyAlignment="1">
      <alignment horizontal="center" vertical="center" textRotation="90" wrapText="1"/>
    </xf>
    <xf numFmtId="0" fontId="93" fillId="0" borderId="29" xfId="2" applyFont="1" applyBorder="1" applyAlignment="1">
      <alignment wrapText="1"/>
    </xf>
    <xf numFmtId="0" fontId="93" fillId="0" borderId="1" xfId="2" applyFont="1" applyBorder="1" applyAlignment="1">
      <alignment wrapText="1"/>
    </xf>
    <xf numFmtId="0" fontId="93" fillId="0" borderId="53" xfId="2" applyFont="1" applyBorder="1" applyAlignment="1">
      <alignment horizontal="center" wrapText="1"/>
    </xf>
    <xf numFmtId="0" fontId="93" fillId="0" borderId="9" xfId="2" applyFont="1" applyFill="1" applyBorder="1"/>
    <xf numFmtId="0" fontId="93" fillId="0" borderId="29" xfId="2" applyFont="1" applyBorder="1"/>
    <xf numFmtId="0" fontId="93" fillId="0" borderId="53" xfId="2" applyFont="1" applyBorder="1"/>
    <xf numFmtId="0" fontId="102" fillId="0" borderId="0" xfId="2" applyFont="1" applyFill="1" applyBorder="1"/>
    <xf numFmtId="0" fontId="102" fillId="0" borderId="1" xfId="2" applyFont="1" applyFill="1" applyBorder="1" applyAlignment="1">
      <alignment horizontal="center" vertical="center"/>
    </xf>
    <xf numFmtId="0" fontId="102" fillId="0" borderId="1" xfId="2" applyFont="1" applyFill="1" applyBorder="1" applyAlignment="1">
      <alignment vertical="center" wrapText="1"/>
    </xf>
    <xf numFmtId="0" fontId="102" fillId="0" borderId="1" xfId="2" applyFont="1" applyFill="1" applyBorder="1" applyAlignment="1">
      <alignment horizontal="center" vertical="center" wrapText="1"/>
    </xf>
    <xf numFmtId="0" fontId="102" fillId="0" borderId="29" xfId="2" applyFont="1" applyBorder="1" applyAlignment="1">
      <alignment horizontal="center" vertical="center"/>
    </xf>
    <xf numFmtId="0" fontId="102" fillId="0" borderId="1" xfId="2" applyFont="1" applyBorder="1" applyAlignment="1">
      <alignment horizontal="center" vertical="center"/>
    </xf>
    <xf numFmtId="0" fontId="102" fillId="0" borderId="53" xfId="2" applyFont="1" applyBorder="1" applyAlignment="1">
      <alignment horizontal="center" vertical="center"/>
    </xf>
    <xf numFmtId="0" fontId="102" fillId="0" borderId="0" xfId="2" applyFont="1"/>
    <xf numFmtId="0" fontId="102" fillId="0" borderId="5" xfId="2" applyFont="1" applyFill="1" applyBorder="1" applyAlignment="1">
      <alignment horizontal="left"/>
    </xf>
    <xf numFmtId="0" fontId="103" fillId="0" borderId="5" xfId="2" applyFont="1" applyFill="1" applyBorder="1" applyAlignment="1">
      <alignment horizontal="left"/>
    </xf>
    <xf numFmtId="0" fontId="103" fillId="0" borderId="1" xfId="2" applyFont="1" applyFill="1" applyBorder="1" applyAlignment="1">
      <alignment horizontal="center" vertical="center"/>
    </xf>
    <xf numFmtId="0" fontId="103" fillId="0" borderId="1" xfId="2" applyFont="1" applyFill="1" applyBorder="1" applyAlignment="1">
      <alignment vertical="center" wrapText="1"/>
    </xf>
    <xf numFmtId="0" fontId="103" fillId="0" borderId="1" xfId="2" applyFont="1" applyFill="1" applyBorder="1" applyAlignment="1">
      <alignment horizontal="center" vertical="center" wrapText="1"/>
    </xf>
    <xf numFmtId="0" fontId="103" fillId="0" borderId="29" xfId="2" applyFont="1" applyBorder="1" applyAlignment="1">
      <alignment horizontal="center" vertical="center"/>
    </xf>
    <xf numFmtId="0" fontId="103" fillId="0" borderId="1" xfId="2" applyFont="1" applyBorder="1" applyAlignment="1">
      <alignment horizontal="center" vertical="center"/>
    </xf>
    <xf numFmtId="0" fontId="103" fillId="0" borderId="53" xfId="2" applyFont="1" applyBorder="1" applyAlignment="1">
      <alignment horizontal="center" vertical="center"/>
    </xf>
    <xf numFmtId="0" fontId="103" fillId="0" borderId="0" xfId="2" applyFont="1"/>
    <xf numFmtId="0" fontId="104" fillId="0" borderId="0" xfId="2" applyFont="1" applyFill="1" applyBorder="1" applyAlignment="1">
      <alignment horizontal="left"/>
    </xf>
    <xf numFmtId="0" fontId="104" fillId="0" borderId="1" xfId="2" applyFont="1" applyFill="1" applyBorder="1" applyAlignment="1">
      <alignment horizontal="center" vertical="center"/>
    </xf>
    <xf numFmtId="0" fontId="104" fillId="0" borderId="1" xfId="2" applyFont="1" applyFill="1" applyBorder="1" applyAlignment="1">
      <alignment horizontal="left" vertical="center" wrapText="1"/>
    </xf>
    <xf numFmtId="0" fontId="104" fillId="0" borderId="1" xfId="2" applyFont="1" applyFill="1" applyBorder="1" applyAlignment="1">
      <alignment horizontal="center" vertical="center" wrapText="1"/>
    </xf>
    <xf numFmtId="0" fontId="104" fillId="0" borderId="29" xfId="2" applyFont="1" applyBorder="1" applyAlignment="1">
      <alignment horizontal="center" vertical="center"/>
    </xf>
    <xf numFmtId="0" fontId="104" fillId="0" borderId="1" xfId="2" applyFont="1" applyBorder="1" applyAlignment="1">
      <alignment horizontal="center" vertical="center"/>
    </xf>
    <xf numFmtId="0" fontId="104" fillId="0" borderId="53" xfId="2" applyFont="1" applyBorder="1" applyAlignment="1">
      <alignment horizontal="center" vertical="center"/>
    </xf>
    <xf numFmtId="0" fontId="105" fillId="0" borderId="1" xfId="2" applyFont="1" applyFill="1" applyBorder="1" applyAlignment="1">
      <alignment horizontal="center" vertical="center"/>
    </xf>
    <xf numFmtId="0" fontId="104" fillId="0" borderId="0" xfId="2" applyFont="1"/>
    <xf numFmtId="0" fontId="106" fillId="0" borderId="5" xfId="2" applyFont="1" applyFill="1" applyBorder="1" applyAlignment="1">
      <alignment horizontal="left"/>
    </xf>
    <xf numFmtId="0" fontId="106" fillId="0" borderId="1" xfId="2" applyFont="1" applyFill="1" applyBorder="1" applyAlignment="1">
      <alignment horizontal="center" vertical="center"/>
    </xf>
    <xf numFmtId="0" fontId="106" fillId="0" borderId="1" xfId="2" applyFont="1" applyFill="1" applyBorder="1" applyAlignment="1">
      <alignment vertical="center" wrapText="1"/>
    </xf>
    <xf numFmtId="0" fontId="106" fillId="0" borderId="1" xfId="2" applyFont="1" applyFill="1" applyBorder="1" applyAlignment="1">
      <alignment horizontal="center" vertical="center" wrapText="1"/>
    </xf>
    <xf numFmtId="0" fontId="106" fillId="0" borderId="27" xfId="2" applyFont="1" applyBorder="1" applyAlignment="1">
      <alignment horizontal="center" vertical="center"/>
    </xf>
    <xf numFmtId="0" fontId="106" fillId="0" borderId="26" xfId="2" applyFont="1" applyBorder="1" applyAlignment="1">
      <alignment horizontal="center" vertical="center"/>
    </xf>
    <xf numFmtId="0" fontId="106" fillId="0" borderId="54" xfId="2" applyFont="1" applyBorder="1" applyAlignment="1">
      <alignment horizontal="center" vertical="center"/>
    </xf>
    <xf numFmtId="0" fontId="106" fillId="0" borderId="0" xfId="2" applyFont="1"/>
    <xf numFmtId="0" fontId="93" fillId="0" borderId="0" xfId="2" applyFont="1" applyFill="1" applyBorder="1" applyAlignment="1">
      <alignment horizontal="left"/>
    </xf>
    <xf numFmtId="0" fontId="93" fillId="0" borderId="0" xfId="2" applyFont="1" applyFill="1" applyBorder="1" applyAlignment="1">
      <alignment wrapText="1"/>
    </xf>
    <xf numFmtId="0" fontId="93" fillId="0" borderId="0" xfId="2" applyFont="1" applyFill="1" applyBorder="1" applyAlignment="1">
      <alignment vertical="center" wrapText="1"/>
    </xf>
    <xf numFmtId="0" fontId="93" fillId="0" borderId="0" xfId="2" applyFont="1" applyBorder="1" applyAlignment="1">
      <alignment horizontal="center" vertical="center"/>
    </xf>
    <xf numFmtId="0" fontId="93" fillId="0" borderId="0" xfId="2" applyFont="1" applyBorder="1"/>
    <xf numFmtId="0" fontId="89" fillId="0" borderId="0" xfId="2" applyFont="1" applyBorder="1" applyAlignment="1">
      <alignment horizontal="center" vertical="center"/>
    </xf>
    <xf numFmtId="170" fontId="89" fillId="0" borderId="0" xfId="2" applyNumberFormat="1" applyFont="1" applyBorder="1" applyAlignment="1">
      <alignment horizontal="center" vertical="center"/>
    </xf>
    <xf numFmtId="3" fontId="89" fillId="0" borderId="0" xfId="2" applyNumberFormat="1" applyFont="1" applyBorder="1" applyAlignment="1">
      <alignment horizontal="center" vertical="center"/>
    </xf>
    <xf numFmtId="170" fontId="89" fillId="0" borderId="0" xfId="2" applyNumberFormat="1" applyFont="1" applyBorder="1" applyAlignment="1">
      <alignment horizontal="center"/>
    </xf>
    <xf numFmtId="3" fontId="89" fillId="26" borderId="0" xfId="2" applyNumberFormat="1" applyFont="1" applyFill="1" applyBorder="1" applyAlignment="1">
      <alignment horizontal="center"/>
    </xf>
    <xf numFmtId="3" fontId="89" fillId="28" borderId="0" xfId="2" applyNumberFormat="1" applyFont="1" applyFill="1" applyBorder="1" applyAlignment="1">
      <alignment horizontal="center"/>
    </xf>
    <xf numFmtId="3" fontId="93" fillId="26" borderId="0" xfId="2" applyNumberFormat="1" applyFont="1" applyFill="1"/>
    <xf numFmtId="3" fontId="93" fillId="28" borderId="0" xfId="2" applyNumberFormat="1" applyFont="1" applyFill="1"/>
    <xf numFmtId="170" fontId="89" fillId="0" borderId="1" xfId="2" applyNumberFormat="1" applyFont="1" applyFill="1" applyBorder="1" applyAlignment="1">
      <alignment horizontal="center" vertical="center"/>
    </xf>
    <xf numFmtId="3" fontId="89" fillId="0" borderId="1" xfId="2" applyNumberFormat="1" applyFont="1" applyFill="1" applyBorder="1" applyAlignment="1">
      <alignment horizontal="center" vertical="center"/>
    </xf>
    <xf numFmtId="170" fontId="89" fillId="0" borderId="0" xfId="2" applyNumberFormat="1" applyFont="1" applyFill="1" applyBorder="1" applyAlignment="1">
      <alignment horizontal="center" vertical="center"/>
    </xf>
    <xf numFmtId="3" fontId="89" fillId="26" borderId="1" xfId="2" applyNumberFormat="1" applyFont="1" applyFill="1" applyBorder="1" applyAlignment="1">
      <alignment horizontal="center" vertical="center"/>
    </xf>
    <xf numFmtId="3" fontId="89" fillId="28" borderId="1" xfId="2" applyNumberFormat="1" applyFont="1" applyFill="1" applyBorder="1" applyAlignment="1">
      <alignment horizontal="center" vertical="center"/>
    </xf>
    <xf numFmtId="3" fontId="89" fillId="0" borderId="0" xfId="2" applyNumberFormat="1" applyFont="1" applyFill="1" applyBorder="1" applyAlignment="1">
      <alignment horizontal="center"/>
    </xf>
    <xf numFmtId="3" fontId="89" fillId="0" borderId="1" xfId="2" applyNumberFormat="1" applyFont="1" applyBorder="1" applyAlignment="1">
      <alignment horizontal="center" vertical="center"/>
    </xf>
    <xf numFmtId="3" fontId="89" fillId="28" borderId="1" xfId="2" applyNumberFormat="1" applyFont="1" applyFill="1" applyBorder="1" applyAlignment="1">
      <alignment horizontal="center"/>
    </xf>
    <xf numFmtId="179" fontId="89" fillId="0" borderId="1" xfId="2" applyNumberFormat="1" applyFont="1" applyBorder="1" applyAlignment="1">
      <alignment horizontal="center" vertical="center"/>
    </xf>
    <xf numFmtId="179" fontId="89" fillId="0" borderId="0" xfId="2" applyNumberFormat="1" applyFont="1" applyBorder="1" applyAlignment="1">
      <alignment horizontal="center" vertical="center"/>
    </xf>
    <xf numFmtId="3" fontId="89" fillId="26" borderId="1" xfId="2" applyNumberFormat="1" applyFont="1" applyFill="1" applyBorder="1" applyAlignment="1">
      <alignment horizontal="center"/>
    </xf>
    <xf numFmtId="0" fontId="93" fillId="0" borderId="0" xfId="2" applyFont="1" applyBorder="1" applyAlignment="1">
      <alignment vertical="center"/>
    </xf>
    <xf numFmtId="170" fontId="93" fillId="0" borderId="0" xfId="2" applyNumberFormat="1" applyFont="1" applyBorder="1" applyAlignment="1">
      <alignment vertical="center"/>
    </xf>
    <xf numFmtId="0" fontId="93" fillId="0" borderId="0" xfId="2" applyFont="1" applyAlignment="1">
      <alignment horizontal="center"/>
    </xf>
    <xf numFmtId="0" fontId="93" fillId="0" borderId="0" xfId="2" applyFont="1" applyFill="1" applyBorder="1" applyAlignment="1">
      <alignment horizontal="center" vertical="center" textRotation="90" wrapText="1"/>
    </xf>
    <xf numFmtId="0" fontId="89" fillId="35" borderId="29" xfId="2" applyFont="1" applyFill="1" applyBorder="1" applyAlignment="1">
      <alignment horizontal="center"/>
    </xf>
    <xf numFmtId="0" fontId="93" fillId="32" borderId="3" xfId="2" applyFont="1" applyFill="1" applyBorder="1" applyAlignment="1">
      <alignment wrapText="1"/>
    </xf>
    <xf numFmtId="0" fontId="93" fillId="32" borderId="1" xfId="2" applyFont="1" applyFill="1" applyBorder="1" applyAlignment="1">
      <alignment wrapText="1"/>
    </xf>
    <xf numFmtId="0" fontId="93" fillId="36" borderId="1" xfId="2" applyFont="1" applyFill="1" applyBorder="1" applyAlignment="1">
      <alignment wrapText="1"/>
    </xf>
    <xf numFmtId="0" fontId="93" fillId="26" borderId="1" xfId="2" applyFont="1" applyFill="1" applyBorder="1" applyAlignment="1">
      <alignment horizontal="center" wrapText="1"/>
    </xf>
    <xf numFmtId="0" fontId="93" fillId="26" borderId="53" xfId="2" applyFont="1" applyFill="1" applyBorder="1" applyAlignment="1">
      <alignment horizontal="center" wrapText="1"/>
    </xf>
    <xf numFmtId="0" fontId="89" fillId="27" borderId="7" xfId="2" applyFont="1" applyFill="1" applyBorder="1" applyAlignment="1">
      <alignment horizontal="center" wrapText="1"/>
    </xf>
    <xf numFmtId="0" fontId="93" fillId="28" borderId="29" xfId="2" applyFont="1" applyFill="1" applyBorder="1" applyAlignment="1">
      <alignment wrapText="1"/>
    </xf>
    <xf numFmtId="0" fontId="93" fillId="28" borderId="1" xfId="2" applyFont="1" applyFill="1" applyBorder="1" applyAlignment="1">
      <alignment wrapText="1"/>
    </xf>
    <xf numFmtId="0" fontId="93" fillId="27" borderId="1" xfId="2" applyFont="1" applyFill="1" applyBorder="1" applyAlignment="1">
      <alignment wrapText="1"/>
    </xf>
    <xf numFmtId="0" fontId="93" fillId="37" borderId="1" xfId="2" applyFont="1" applyFill="1" applyBorder="1" applyAlignment="1">
      <alignment horizontal="center" wrapText="1"/>
    </xf>
    <xf numFmtId="0" fontId="93" fillId="37" borderId="53" xfId="2" applyFont="1" applyFill="1" applyBorder="1" applyAlignment="1">
      <alignment horizontal="center" wrapText="1"/>
    </xf>
    <xf numFmtId="0" fontId="89" fillId="0" borderId="0" xfId="2" applyFont="1" applyBorder="1" applyAlignment="1">
      <alignment horizontal="center"/>
    </xf>
    <xf numFmtId="0" fontId="93" fillId="32" borderId="3" xfId="2" applyFont="1" applyFill="1" applyBorder="1"/>
    <xf numFmtId="0" fontId="93" fillId="32" borderId="1" xfId="2" applyFont="1" applyFill="1" applyBorder="1"/>
    <xf numFmtId="0" fontId="93" fillId="36" borderId="1" xfId="2" applyFont="1" applyFill="1" applyBorder="1"/>
    <xf numFmtId="0" fontId="93" fillId="26" borderId="1" xfId="2" applyFont="1" applyFill="1" applyBorder="1"/>
    <xf numFmtId="0" fontId="93" fillId="26" borderId="53" xfId="2" applyFont="1" applyFill="1" applyBorder="1"/>
    <xf numFmtId="0" fontId="89" fillId="27" borderId="7" xfId="2" applyFont="1" applyFill="1" applyBorder="1" applyAlignment="1">
      <alignment horizontal="center"/>
    </xf>
    <xf numFmtId="0" fontId="93" fillId="28" borderId="29" xfId="2" applyFont="1" applyFill="1" applyBorder="1"/>
    <xf numFmtId="0" fontId="93" fillId="28" borderId="1" xfId="2" applyFont="1" applyFill="1" applyBorder="1"/>
    <xf numFmtId="0" fontId="93" fillId="27" borderId="1" xfId="2" applyFont="1" applyFill="1" applyBorder="1"/>
    <xf numFmtId="0" fontId="93" fillId="37" borderId="1" xfId="2" applyFont="1" applyFill="1" applyBorder="1"/>
    <xf numFmtId="0" fontId="93" fillId="37" borderId="53" xfId="2" applyFont="1" applyFill="1" applyBorder="1"/>
    <xf numFmtId="0" fontId="102" fillId="0" borderId="1" xfId="2" applyFont="1" applyFill="1" applyBorder="1" applyAlignment="1">
      <alignment vertical="center"/>
    </xf>
    <xf numFmtId="0" fontId="102" fillId="0" borderId="4" xfId="2" applyFont="1" applyFill="1" applyBorder="1" applyAlignment="1">
      <alignment vertical="center" wrapText="1"/>
    </xf>
    <xf numFmtId="0" fontId="102" fillId="0" borderId="29" xfId="2" applyFont="1" applyFill="1" applyBorder="1" applyAlignment="1">
      <alignment vertical="center" wrapText="1"/>
    </xf>
    <xf numFmtId="0" fontId="102" fillId="0" borderId="53" xfId="2" applyFont="1" applyFill="1" applyBorder="1" applyAlignment="1">
      <alignment vertical="center" wrapText="1"/>
    </xf>
    <xf numFmtId="0" fontId="102" fillId="0" borderId="3" xfId="2" applyFont="1" applyFill="1" applyBorder="1" applyAlignment="1">
      <alignment horizontal="center" vertical="center"/>
    </xf>
    <xf numFmtId="0" fontId="107" fillId="35" borderId="29" xfId="2" applyFont="1" applyFill="1" applyBorder="1" applyAlignment="1">
      <alignment vertical="center"/>
    </xf>
    <xf numFmtId="0" fontId="102" fillId="32" borderId="3" xfId="2" applyFont="1" applyFill="1" applyBorder="1" applyAlignment="1">
      <alignment vertical="center"/>
    </xf>
    <xf numFmtId="0" fontId="102" fillId="32" borderId="1" xfId="2" applyFont="1" applyFill="1" applyBorder="1" applyAlignment="1">
      <alignment vertical="center"/>
    </xf>
    <xf numFmtId="0" fontId="102" fillId="36" borderId="1" xfId="2" applyFont="1" applyFill="1" applyBorder="1" applyAlignment="1">
      <alignment vertical="center"/>
    </xf>
    <xf numFmtId="0" fontId="102" fillId="26" borderId="1" xfId="2" applyFont="1" applyFill="1" applyBorder="1" applyAlignment="1">
      <alignment vertical="center"/>
    </xf>
    <xf numFmtId="0" fontId="102" fillId="26" borderId="53" xfId="2" applyFont="1" applyFill="1" applyBorder="1" applyAlignment="1">
      <alignment vertical="center"/>
    </xf>
    <xf numFmtId="0" fontId="107" fillId="27" borderId="1" xfId="2" applyFont="1" applyFill="1" applyBorder="1" applyAlignment="1">
      <alignment vertical="center"/>
    </xf>
    <xf numFmtId="0" fontId="102" fillId="28" borderId="29" xfId="2" applyFont="1" applyFill="1" applyBorder="1" applyAlignment="1">
      <alignment vertical="center"/>
    </xf>
    <xf numFmtId="0" fontId="102" fillId="28" borderId="1" xfId="2" applyFont="1" applyFill="1" applyBorder="1" applyAlignment="1">
      <alignment vertical="center"/>
    </xf>
    <xf numFmtId="0" fontId="102" fillId="27" borderId="1" xfId="2" applyFont="1" applyFill="1" applyBorder="1" applyAlignment="1">
      <alignment vertical="center"/>
    </xf>
    <xf numFmtId="0" fontId="102" fillId="37" borderId="1" xfId="2" applyFont="1" applyFill="1" applyBorder="1" applyAlignment="1">
      <alignment vertical="center"/>
    </xf>
    <xf numFmtId="0" fontId="102" fillId="37" borderId="53" xfId="2" applyFont="1" applyFill="1" applyBorder="1" applyAlignment="1">
      <alignment vertical="center"/>
    </xf>
    <xf numFmtId="0" fontId="103" fillId="0" borderId="5" xfId="2" applyFont="1" applyFill="1" applyBorder="1"/>
    <xf numFmtId="0" fontId="103" fillId="0" borderId="1" xfId="2" applyFont="1" applyFill="1" applyBorder="1" applyAlignment="1">
      <alignment vertical="center"/>
    </xf>
    <xf numFmtId="0" fontId="103" fillId="0" borderId="4" xfId="2" applyFont="1" applyFill="1" applyBorder="1" applyAlignment="1">
      <alignment vertical="center" wrapText="1"/>
    </xf>
    <xf numFmtId="0" fontId="103" fillId="0" borderId="29" xfId="2" applyFont="1" applyFill="1" applyBorder="1" applyAlignment="1">
      <alignment vertical="center" wrapText="1"/>
    </xf>
    <xf numFmtId="0" fontId="103" fillId="0" borderId="53" xfId="2" applyFont="1" applyFill="1" applyBorder="1" applyAlignment="1">
      <alignment vertical="center" wrapText="1"/>
    </xf>
    <xf numFmtId="0" fontId="103" fillId="0" borderId="3" xfId="2" applyFont="1" applyFill="1" applyBorder="1" applyAlignment="1">
      <alignment horizontal="center" vertical="center"/>
    </xf>
    <xf numFmtId="0" fontId="108" fillId="35" borderId="29" xfId="2" applyFont="1" applyFill="1" applyBorder="1" applyAlignment="1">
      <alignment vertical="center"/>
    </xf>
    <xf numFmtId="0" fontId="103" fillId="32" borderId="3" xfId="2" applyFont="1" applyFill="1" applyBorder="1" applyAlignment="1">
      <alignment vertical="center"/>
    </xf>
    <xf numFmtId="0" fontId="103" fillId="32" borderId="1" xfId="2" applyFont="1" applyFill="1" applyBorder="1" applyAlignment="1">
      <alignment vertical="center"/>
    </xf>
    <xf numFmtId="0" fontId="103" fillId="36" borderId="1" xfId="2" applyFont="1" applyFill="1" applyBorder="1" applyAlignment="1">
      <alignment vertical="center"/>
    </xf>
    <xf numFmtId="0" fontId="103" fillId="26" borderId="1" xfId="2" applyFont="1" applyFill="1" applyBorder="1" applyAlignment="1">
      <alignment vertical="center"/>
    </xf>
    <xf numFmtId="0" fontId="103" fillId="26" borderId="53" xfId="2" applyFont="1" applyFill="1" applyBorder="1" applyAlignment="1">
      <alignment vertical="center"/>
    </xf>
    <xf numFmtId="0" fontId="108" fillId="27" borderId="1" xfId="2" applyFont="1" applyFill="1" applyBorder="1" applyAlignment="1">
      <alignment vertical="center"/>
    </xf>
    <xf numFmtId="0" fontId="103" fillId="28" borderId="29" xfId="2" applyFont="1" applyFill="1" applyBorder="1" applyAlignment="1">
      <alignment vertical="center"/>
    </xf>
    <xf numFmtId="0" fontId="103" fillId="28" borderId="1" xfId="2" applyFont="1" applyFill="1" applyBorder="1" applyAlignment="1">
      <alignment vertical="center"/>
    </xf>
    <xf numFmtId="0" fontId="103" fillId="27" borderId="1" xfId="2" applyFont="1" applyFill="1" applyBorder="1" applyAlignment="1">
      <alignment vertical="center"/>
    </xf>
    <xf numFmtId="0" fontId="103" fillId="37" borderId="1" xfId="2" applyFont="1" applyFill="1" applyBorder="1" applyAlignment="1">
      <alignment vertical="center"/>
    </xf>
    <xf numFmtId="0" fontId="103" fillId="37" borderId="53" xfId="2" applyFont="1" applyFill="1" applyBorder="1" applyAlignment="1">
      <alignment vertical="center"/>
    </xf>
    <xf numFmtId="0" fontId="103" fillId="0" borderId="0" xfId="2" applyFont="1" applyFill="1" applyBorder="1"/>
    <xf numFmtId="0" fontId="109" fillId="0" borderId="0" xfId="2" applyFont="1" applyFill="1" applyBorder="1" applyAlignment="1">
      <alignment horizontal="left"/>
    </xf>
    <xf numFmtId="0" fontId="109" fillId="0" borderId="1" xfId="2" applyFont="1" applyFill="1" applyBorder="1" applyAlignment="1">
      <alignment vertical="center"/>
    </xf>
    <xf numFmtId="0" fontId="109" fillId="0" borderId="1" xfId="2" applyFont="1" applyFill="1" applyBorder="1" applyAlignment="1">
      <alignment vertical="center" wrapText="1"/>
    </xf>
    <xf numFmtId="0" fontId="109" fillId="0" borderId="4" xfId="2" applyFont="1" applyFill="1" applyBorder="1" applyAlignment="1">
      <alignment vertical="center"/>
    </xf>
    <xf numFmtId="0" fontId="109" fillId="0" borderId="29" xfId="2" applyFont="1" applyFill="1" applyBorder="1" applyAlignment="1">
      <alignment vertical="center"/>
    </xf>
    <xf numFmtId="0" fontId="109" fillId="0" borderId="53" xfId="2" applyFont="1" applyFill="1" applyBorder="1" applyAlignment="1">
      <alignment vertical="center"/>
    </xf>
    <xf numFmtId="0" fontId="109" fillId="0" borderId="3" xfId="2" applyFont="1" applyFill="1" applyBorder="1" applyAlignment="1">
      <alignment horizontal="center" vertical="center"/>
    </xf>
    <xf numFmtId="0" fontId="110" fillId="35" borderId="29" xfId="2" applyFont="1" applyFill="1" applyBorder="1" applyAlignment="1">
      <alignment vertical="center"/>
    </xf>
    <xf numFmtId="0" fontId="109" fillId="32" borderId="3" xfId="2" applyFont="1" applyFill="1" applyBorder="1" applyAlignment="1">
      <alignment vertical="center"/>
    </xf>
    <xf numFmtId="0" fontId="109" fillId="32" borderId="1" xfId="2" applyFont="1" applyFill="1" applyBorder="1" applyAlignment="1">
      <alignment vertical="center"/>
    </xf>
    <xf numFmtId="0" fontId="109" fillId="36" borderId="1" xfId="2" applyFont="1" applyFill="1" applyBorder="1" applyAlignment="1">
      <alignment vertical="center"/>
    </xf>
    <xf numFmtId="0" fontId="109" fillId="26" borderId="1" xfId="2" applyFont="1" applyFill="1" applyBorder="1" applyAlignment="1">
      <alignment vertical="center"/>
    </xf>
    <xf numFmtId="0" fontId="109" fillId="26" borderId="53" xfId="2" applyFont="1" applyFill="1" applyBorder="1" applyAlignment="1">
      <alignment vertical="center"/>
    </xf>
    <xf numFmtId="0" fontId="110" fillId="27" borderId="1" xfId="2" applyFont="1" applyFill="1" applyBorder="1" applyAlignment="1">
      <alignment vertical="center"/>
    </xf>
    <xf numFmtId="0" fontId="109" fillId="28" borderId="29" xfId="2" applyFont="1" applyFill="1" applyBorder="1" applyAlignment="1">
      <alignment vertical="center"/>
    </xf>
    <xf numFmtId="0" fontId="109" fillId="28" borderId="1" xfId="2" applyFont="1" applyFill="1" applyBorder="1" applyAlignment="1">
      <alignment vertical="center"/>
    </xf>
    <xf numFmtId="0" fontId="109" fillId="27" borderId="1" xfId="2" applyFont="1" applyFill="1" applyBorder="1" applyAlignment="1">
      <alignment vertical="center"/>
    </xf>
    <xf numFmtId="0" fontId="109" fillId="37" borderId="1" xfId="2" applyFont="1" applyFill="1" applyBorder="1" applyAlignment="1">
      <alignment vertical="center"/>
    </xf>
    <xf numFmtId="0" fontId="109" fillId="37" borderId="53" xfId="2" applyFont="1" applyFill="1" applyBorder="1" applyAlignment="1">
      <alignment vertical="center"/>
    </xf>
    <xf numFmtId="0" fontId="109" fillId="0" borderId="0" xfId="2" applyFont="1"/>
    <xf numFmtId="0" fontId="109" fillId="0" borderId="5" xfId="2" applyFont="1" applyFill="1" applyBorder="1" applyAlignment="1">
      <alignment horizontal="left"/>
    </xf>
    <xf numFmtId="0" fontId="104" fillId="0" borderId="0" xfId="2" applyFont="1" applyFill="1" applyBorder="1" applyAlignment="1">
      <alignment horizontal="left" vertical="center"/>
    </xf>
    <xf numFmtId="0" fontId="104" fillId="0" borderId="1" xfId="2" applyFont="1" applyFill="1" applyBorder="1" applyAlignment="1">
      <alignment vertical="center"/>
    </xf>
    <xf numFmtId="0" fontId="104" fillId="0" borderId="1" xfId="2" applyFont="1" applyFill="1" applyBorder="1" applyAlignment="1">
      <alignment vertical="center" wrapText="1"/>
    </xf>
    <xf numFmtId="0" fontId="104" fillId="0" borderId="4" xfId="2" applyFont="1" applyFill="1" applyBorder="1" applyAlignment="1">
      <alignment vertical="center" wrapText="1"/>
    </xf>
    <xf numFmtId="0" fontId="104" fillId="0" borderId="29" xfId="2" applyFont="1" applyFill="1" applyBorder="1" applyAlignment="1">
      <alignment vertical="center" wrapText="1"/>
    </xf>
    <xf numFmtId="0" fontId="104" fillId="0" borderId="53" xfId="2" applyFont="1" applyFill="1" applyBorder="1" applyAlignment="1">
      <alignment vertical="center" wrapText="1"/>
    </xf>
    <xf numFmtId="0" fontId="104" fillId="0" borderId="3" xfId="2" applyFont="1" applyFill="1" applyBorder="1" applyAlignment="1">
      <alignment horizontal="center" vertical="center"/>
    </xf>
    <xf numFmtId="0" fontId="105" fillId="35" borderId="29" xfId="2" applyFont="1" applyFill="1" applyBorder="1" applyAlignment="1">
      <alignment vertical="center"/>
    </xf>
    <xf numFmtId="0" fontId="104" fillId="32" borderId="3" xfId="2" applyFont="1" applyFill="1" applyBorder="1" applyAlignment="1">
      <alignment vertical="center"/>
    </xf>
    <xf numFmtId="0" fontId="104" fillId="32" borderId="1" xfId="2" applyFont="1" applyFill="1" applyBorder="1" applyAlignment="1">
      <alignment vertical="center"/>
    </xf>
    <xf numFmtId="0" fontId="104" fillId="36" borderId="1" xfId="2" applyFont="1" applyFill="1" applyBorder="1" applyAlignment="1">
      <alignment vertical="center"/>
    </xf>
    <xf numFmtId="0" fontId="104" fillId="26" borderId="1" xfId="2" applyFont="1" applyFill="1" applyBorder="1" applyAlignment="1">
      <alignment vertical="center"/>
    </xf>
    <xf numFmtId="0" fontId="104" fillId="26" borderId="53" xfId="2" applyFont="1" applyFill="1" applyBorder="1" applyAlignment="1">
      <alignment vertical="center"/>
    </xf>
    <xf numFmtId="0" fontId="105" fillId="27" borderId="1" xfId="2" applyFont="1" applyFill="1" applyBorder="1" applyAlignment="1">
      <alignment vertical="center"/>
    </xf>
    <xf numFmtId="0" fontId="104" fillId="28" borderId="29" xfId="2" applyFont="1" applyFill="1" applyBorder="1" applyAlignment="1">
      <alignment vertical="center"/>
    </xf>
    <xf numFmtId="0" fontId="104" fillId="28" borderId="1" xfId="2" applyFont="1" applyFill="1" applyBorder="1" applyAlignment="1">
      <alignment vertical="center"/>
    </xf>
    <xf numFmtId="0" fontId="104" fillId="27" borderId="1" xfId="2" applyFont="1" applyFill="1" applyBorder="1" applyAlignment="1">
      <alignment vertical="center"/>
    </xf>
    <xf numFmtId="0" fontId="104" fillId="37" borderId="1" xfId="2" applyFont="1" applyFill="1" applyBorder="1" applyAlignment="1">
      <alignment vertical="center"/>
    </xf>
    <xf numFmtId="0" fontId="104" fillId="37" borderId="53" xfId="2" applyFont="1" applyFill="1" applyBorder="1" applyAlignment="1">
      <alignment vertical="center"/>
    </xf>
    <xf numFmtId="0" fontId="104" fillId="0" borderId="0" xfId="2" applyFont="1" applyAlignment="1">
      <alignment vertical="center"/>
    </xf>
    <xf numFmtId="0" fontId="106" fillId="0" borderId="0" xfId="2" applyFont="1" applyFill="1" applyBorder="1"/>
    <xf numFmtId="0" fontId="106" fillId="0" borderId="1" xfId="2" applyFont="1" applyFill="1" applyBorder="1" applyAlignment="1">
      <alignment vertical="center"/>
    </xf>
    <xf numFmtId="0" fontId="106" fillId="0" borderId="4" xfId="2" applyFont="1" applyFill="1" applyBorder="1" applyAlignment="1">
      <alignment vertical="center" wrapText="1"/>
    </xf>
    <xf numFmtId="0" fontId="106" fillId="0" borderId="27" xfId="2" applyFont="1" applyFill="1" applyBorder="1" applyAlignment="1">
      <alignment vertical="center" wrapText="1"/>
    </xf>
    <xf numFmtId="0" fontId="106" fillId="0" borderId="26" xfId="2" applyFont="1" applyFill="1" applyBorder="1" applyAlignment="1">
      <alignment vertical="center" wrapText="1"/>
    </xf>
    <xf numFmtId="0" fontId="106" fillId="0" borderId="54" xfId="2" applyFont="1" applyFill="1" applyBorder="1" applyAlignment="1">
      <alignment vertical="center" wrapText="1"/>
    </xf>
    <xf numFmtId="0" fontId="106" fillId="0" borderId="3" xfId="2" applyFont="1" applyFill="1" applyBorder="1" applyAlignment="1">
      <alignment horizontal="center" vertical="center"/>
    </xf>
    <xf numFmtId="0" fontId="111" fillId="35" borderId="27" xfId="2" applyFont="1" applyFill="1" applyBorder="1" applyAlignment="1">
      <alignment vertical="center"/>
    </xf>
    <xf numFmtId="0" fontId="106" fillId="32" borderId="24" xfId="2" applyFont="1" applyFill="1" applyBorder="1" applyAlignment="1">
      <alignment vertical="center"/>
    </xf>
    <xf numFmtId="0" fontId="106" fillId="32" borderId="26" xfId="2" applyFont="1" applyFill="1" applyBorder="1" applyAlignment="1">
      <alignment vertical="center"/>
    </xf>
    <xf numFmtId="0" fontId="106" fillId="36" borderId="26" xfId="2" applyFont="1" applyFill="1" applyBorder="1" applyAlignment="1">
      <alignment vertical="center"/>
    </xf>
    <xf numFmtId="0" fontId="106" fillId="26" borderId="26" xfId="2" applyFont="1" applyFill="1" applyBorder="1" applyAlignment="1">
      <alignment vertical="center"/>
    </xf>
    <xf numFmtId="0" fontId="106" fillId="26" borderId="54" xfId="2" applyFont="1" applyFill="1" applyBorder="1" applyAlignment="1">
      <alignment vertical="center"/>
    </xf>
    <xf numFmtId="0" fontId="111" fillId="27" borderId="1" xfId="2" applyFont="1" applyFill="1" applyBorder="1" applyAlignment="1">
      <alignment vertical="center"/>
    </xf>
    <xf numFmtId="0" fontId="106" fillId="28" borderId="27" xfId="2" applyFont="1" applyFill="1" applyBorder="1" applyAlignment="1">
      <alignment vertical="center"/>
    </xf>
    <xf numFmtId="0" fontId="106" fillId="28" borderId="26" xfId="2" applyFont="1" applyFill="1" applyBorder="1" applyAlignment="1">
      <alignment vertical="center"/>
    </xf>
    <xf numFmtId="0" fontId="106" fillId="27" borderId="26" xfId="2" applyFont="1" applyFill="1" applyBorder="1" applyAlignment="1">
      <alignment vertical="center"/>
    </xf>
    <xf numFmtId="0" fontId="106" fillId="37" borderId="26" xfId="2" applyFont="1" applyFill="1" applyBorder="1" applyAlignment="1">
      <alignment vertical="center"/>
    </xf>
    <xf numFmtId="0" fontId="106" fillId="37" borderId="54" xfId="2" applyFont="1" applyFill="1" applyBorder="1" applyAlignment="1">
      <alignment vertical="center"/>
    </xf>
    <xf numFmtId="0" fontId="93" fillId="0" borderId="0" xfId="2" applyFont="1" applyBorder="1" applyAlignment="1">
      <alignment horizontal="center"/>
    </xf>
    <xf numFmtId="3" fontId="93" fillId="0" borderId="0" xfId="2" applyNumberFormat="1" applyFont="1" applyAlignment="1">
      <alignment vertical="center"/>
    </xf>
    <xf numFmtId="3" fontId="89" fillId="0" borderId="0" xfId="2" applyNumberFormat="1" applyFont="1" applyBorder="1" applyAlignment="1">
      <alignment horizontal="center"/>
    </xf>
    <xf numFmtId="171" fontId="89" fillId="0" borderId="0" xfId="2" applyNumberFormat="1" applyFont="1" applyBorder="1" applyAlignment="1">
      <alignment horizontal="center"/>
    </xf>
    <xf numFmtId="171" fontId="89" fillId="35" borderId="1" xfId="2" applyNumberFormat="1" applyFont="1" applyFill="1" applyBorder="1" applyAlignment="1">
      <alignment horizontal="center"/>
    </xf>
    <xf numFmtId="171" fontId="89" fillId="0" borderId="1" xfId="2" applyNumberFormat="1" applyFont="1" applyFill="1" applyBorder="1" applyAlignment="1">
      <alignment horizontal="center" vertical="center"/>
    </xf>
    <xf numFmtId="171" fontId="89" fillId="27" borderId="1" xfId="2" applyNumberFormat="1" applyFont="1" applyFill="1" applyBorder="1" applyAlignment="1">
      <alignment horizontal="center" vertical="center"/>
    </xf>
    <xf numFmtId="170" fontId="89" fillId="0" borderId="1" xfId="2" applyNumberFormat="1" applyFont="1" applyFill="1" applyBorder="1" applyAlignment="1">
      <alignment horizontal="center"/>
    </xf>
    <xf numFmtId="3" fontId="89" fillId="0" borderId="1" xfId="2" applyNumberFormat="1" applyFont="1" applyFill="1" applyBorder="1" applyAlignment="1">
      <alignment horizontal="center"/>
    </xf>
    <xf numFmtId="171" fontId="89" fillId="0" borderId="1" xfId="2" applyNumberFormat="1" applyFont="1" applyFill="1" applyBorder="1" applyAlignment="1">
      <alignment horizontal="center"/>
    </xf>
    <xf numFmtId="170" fontId="89" fillId="0" borderId="1" xfId="2" applyNumberFormat="1" applyFont="1" applyBorder="1" applyAlignment="1">
      <alignment horizontal="center"/>
    </xf>
    <xf numFmtId="3" fontId="89" fillId="0" borderId="1" xfId="2" applyNumberFormat="1" applyFont="1" applyBorder="1" applyAlignment="1">
      <alignment horizontal="center"/>
    </xf>
    <xf numFmtId="171" fontId="89" fillId="0" borderId="1" xfId="2" applyNumberFormat="1" applyFont="1" applyBorder="1" applyAlignment="1">
      <alignment horizontal="center"/>
    </xf>
    <xf numFmtId="171" fontId="89" fillId="0" borderId="1" xfId="2" applyNumberFormat="1" applyFont="1" applyBorder="1" applyAlignment="1">
      <alignment horizontal="center" vertical="center"/>
    </xf>
    <xf numFmtId="171" fontId="93" fillId="0" borderId="0" xfId="2" applyNumberFormat="1" applyFont="1" applyAlignment="1">
      <alignment horizontal="center"/>
    </xf>
    <xf numFmtId="0" fontId="7" fillId="31" borderId="1" xfId="0" applyFont="1" applyFill="1" applyBorder="1" applyAlignment="1">
      <alignment wrapText="1"/>
    </xf>
    <xf numFmtId="0" fontId="7" fillId="31" borderId="1" xfId="0" applyFont="1" applyFill="1" applyBorder="1" applyAlignment="1">
      <alignment horizontal="center" wrapText="1"/>
    </xf>
    <xf numFmtId="0" fontId="7" fillId="31" borderId="1" xfId="0" applyFont="1" applyFill="1" applyBorder="1"/>
    <xf numFmtId="0" fontId="7" fillId="31" borderId="1" xfId="0" applyFont="1" applyFill="1" applyBorder="1" applyAlignment="1">
      <alignment horizontal="center"/>
    </xf>
    <xf numFmtId="0" fontId="7" fillId="29" borderId="1" xfId="0" applyFont="1" applyFill="1" applyBorder="1" applyAlignment="1">
      <alignment wrapText="1"/>
    </xf>
    <xf numFmtId="0" fontId="7" fillId="29" borderId="1" xfId="0" applyFont="1" applyFill="1" applyBorder="1" applyAlignment="1">
      <alignment horizontal="center" wrapText="1"/>
    </xf>
    <xf numFmtId="0" fontId="7" fillId="29" borderId="1" xfId="0" applyFont="1" applyFill="1" applyBorder="1" applyAlignment="1">
      <alignment horizontal="center"/>
    </xf>
    <xf numFmtId="0" fontId="40" fillId="29" borderId="1" xfId="0" applyFont="1" applyFill="1" applyBorder="1" applyAlignment="1">
      <alignment horizontal="center" wrapText="1"/>
    </xf>
    <xf numFmtId="0" fontId="40" fillId="29" borderId="1" xfId="0" applyFont="1" applyFill="1" applyBorder="1" applyAlignment="1">
      <alignment horizontal="center"/>
    </xf>
    <xf numFmtId="0" fontId="0" fillId="26" borderId="3" xfId="0" applyFill="1" applyBorder="1" applyAlignment="1">
      <alignment horizontal="center" vertical="center"/>
    </xf>
    <xf numFmtId="168" fontId="0" fillId="26" borderId="1" xfId="0" applyNumberFormat="1" applyFill="1" applyBorder="1" applyAlignment="1">
      <alignment horizontal="center" vertical="center"/>
    </xf>
    <xf numFmtId="0" fontId="7" fillId="0" borderId="1" xfId="0" applyFont="1" applyBorder="1" applyAlignment="1">
      <alignment horizontal="center" wrapText="1"/>
    </xf>
    <xf numFmtId="0" fontId="7" fillId="0" borderId="1" xfId="0" applyFont="1" applyBorder="1" applyAlignment="1">
      <alignment horizontal="center" wrapText="1"/>
    </xf>
    <xf numFmtId="177" fontId="7" fillId="26" borderId="1" xfId="0" applyNumberFormat="1" applyFont="1" applyFill="1" applyBorder="1" applyAlignment="1">
      <alignment horizontal="center" wrapText="1"/>
    </xf>
    <xf numFmtId="0" fontId="7" fillId="0" borderId="1" xfId="0" applyFont="1" applyBorder="1" applyAlignment="1">
      <alignment horizontal="center" wrapText="1"/>
    </xf>
    <xf numFmtId="0" fontId="7" fillId="0" borderId="1" xfId="0" applyFont="1" applyFill="1" applyBorder="1" applyAlignment="1">
      <alignment horizontal="center" wrapText="1"/>
    </xf>
    <xf numFmtId="0" fontId="7" fillId="31" borderId="0" xfId="0" applyFont="1" applyFill="1"/>
    <xf numFmtId="0" fontId="11" fillId="0" borderId="1" xfId="2" applyFont="1" applyFill="1" applyBorder="1" applyAlignment="1">
      <alignment horizontal="center" vertical="center"/>
    </xf>
    <xf numFmtId="0" fontId="7" fillId="0" borderId="1" xfId="0" applyFont="1" applyBorder="1" applyAlignment="1">
      <alignment horizontal="center" wrapText="1"/>
    </xf>
    <xf numFmtId="0" fontId="11" fillId="0" borderId="0" xfId="2" applyFont="1" applyFill="1" applyBorder="1" applyAlignment="1">
      <alignment horizontal="left"/>
    </xf>
    <xf numFmtId="170" fontId="77" fillId="0" borderId="0" xfId="2" applyNumberFormat="1" applyFont="1"/>
    <xf numFmtId="0" fontId="0" fillId="26" borderId="1" xfId="0" applyFill="1" applyBorder="1" applyAlignment="1">
      <alignment vertical="center" wrapText="1"/>
    </xf>
    <xf numFmtId="168" fontId="7" fillId="26" borderId="1" xfId="0" applyNumberFormat="1" applyFont="1" applyFill="1" applyBorder="1" applyAlignment="1">
      <alignment horizontal="center" wrapText="1"/>
    </xf>
    <xf numFmtId="0" fontId="39" fillId="0" borderId="0" xfId="49" applyFont="1" applyFill="1" applyAlignment="1">
      <alignment horizontal="center"/>
    </xf>
    <xf numFmtId="0" fontId="7" fillId="0" borderId="1" xfId="0" applyFont="1" applyBorder="1" applyAlignment="1">
      <alignment horizont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0" fontId="7" fillId="0" borderId="6" xfId="1" applyFont="1" applyBorder="1" applyAlignment="1">
      <alignment horizontal="left" vertical="center" wrapText="1"/>
    </xf>
    <xf numFmtId="49" fontId="7" fillId="0" borderId="2" xfId="1" applyNumberFormat="1" applyFont="1" applyFill="1" applyBorder="1" applyAlignment="1">
      <alignment horizontal="left" vertical="center"/>
    </xf>
    <xf numFmtId="0" fontId="7" fillId="0" borderId="2" xfId="1" applyFont="1" applyBorder="1" applyAlignment="1">
      <alignment horizontal="left" vertical="center" wrapText="1"/>
    </xf>
    <xf numFmtId="0" fontId="7" fillId="0" borderId="10" xfId="2" applyFont="1" applyFill="1" applyBorder="1" applyAlignment="1">
      <alignment horizontal="left" vertical="center" wrapText="1"/>
    </xf>
    <xf numFmtId="0" fontId="7" fillId="0" borderId="2" xfId="2" applyFont="1" applyFill="1" applyBorder="1" applyAlignment="1">
      <alignment horizontal="left" vertical="center" wrapText="1"/>
    </xf>
    <xf numFmtId="171" fontId="11" fillId="0" borderId="0" xfId="2" applyNumberFormat="1" applyFont="1" applyAlignment="1">
      <alignment horizontal="left" vertical="center"/>
    </xf>
    <xf numFmtId="0" fontId="7" fillId="0" borderId="9" xfId="1" applyFont="1" applyBorder="1" applyAlignment="1">
      <alignment vertical="center" wrapText="1"/>
    </xf>
    <xf numFmtId="0" fontId="7" fillId="0" borderId="5" xfId="1" applyFont="1" applyBorder="1" applyAlignment="1">
      <alignment vertical="center" wrapText="1"/>
    </xf>
    <xf numFmtId="0" fontId="7" fillId="0" borderId="22" xfId="1" applyFont="1" applyBorder="1" applyAlignment="1">
      <alignment vertical="center" wrapText="1"/>
    </xf>
    <xf numFmtId="168" fontId="7" fillId="0" borderId="10" xfId="1" applyNumberFormat="1" applyFont="1" applyBorder="1" applyAlignment="1">
      <alignment horizontal="left" wrapText="1"/>
    </xf>
    <xf numFmtId="168" fontId="112" fillId="0" borderId="6" xfId="1" applyNumberFormat="1" applyFont="1" applyBorder="1" applyAlignment="1">
      <alignment horizontal="left" vertical="center" wrapText="1"/>
    </xf>
    <xf numFmtId="168" fontId="112" fillId="0" borderId="2" xfId="1" applyNumberFormat="1" applyFont="1" applyBorder="1" applyAlignment="1">
      <alignment horizontal="left" vertical="center" wrapText="1"/>
    </xf>
    <xf numFmtId="49" fontId="7" fillId="0" borderId="10" xfId="1" applyNumberFormat="1" applyFont="1" applyFill="1" applyBorder="1" applyAlignment="1">
      <alignment vertical="center"/>
    </xf>
    <xf numFmtId="0" fontId="7" fillId="0" borderId="10" xfId="1" applyFont="1" applyBorder="1" applyAlignment="1">
      <alignment vertical="center" wrapText="1"/>
    </xf>
    <xf numFmtId="49" fontId="7" fillId="0" borderId="2" xfId="1" applyNumberFormat="1" applyFont="1" applyFill="1" applyBorder="1" applyAlignment="1">
      <alignment vertical="center"/>
    </xf>
    <xf numFmtId="0" fontId="7" fillId="0" borderId="2" xfId="1" applyFont="1" applyBorder="1" applyAlignment="1">
      <alignment vertical="center" wrapText="1"/>
    </xf>
    <xf numFmtId="0" fontId="62" fillId="0" borderId="0" xfId="1" applyFont="1" applyAlignment="1">
      <alignment vertical="center" wrapText="1"/>
    </xf>
    <xf numFmtId="0" fontId="36" fillId="0" borderId="1" xfId="49" applyFont="1" applyFill="1" applyBorder="1" applyAlignment="1">
      <alignment horizontal="left" wrapText="1"/>
    </xf>
    <xf numFmtId="0" fontId="36" fillId="0" borderId="1" xfId="49" applyFont="1" applyFill="1" applyBorder="1" applyAlignment="1">
      <alignment horizontal="center"/>
    </xf>
    <xf numFmtId="0" fontId="36" fillId="0" borderId="1" xfId="49" applyFont="1" applyFill="1" applyBorder="1" applyAlignment="1">
      <alignment horizontal="center" vertical="center" wrapText="1"/>
    </xf>
    <xf numFmtId="0" fontId="40" fillId="0" borderId="0" xfId="1" applyFont="1" applyBorder="1" applyAlignment="1">
      <alignment vertical="center" wrapText="1"/>
    </xf>
    <xf numFmtId="0" fontId="9" fillId="0" borderId="0" xfId="1" applyFont="1" applyBorder="1" applyAlignment="1">
      <alignment vertical="center"/>
    </xf>
    <xf numFmtId="168" fontId="7" fillId="0" borderId="1" xfId="0" applyNumberFormat="1" applyFont="1" applyBorder="1" applyAlignment="1">
      <alignment horizontal="center"/>
    </xf>
    <xf numFmtId="168" fontId="40" fillId="29" borderId="1" xfId="0" applyNumberFormat="1" applyFont="1" applyFill="1" applyBorder="1" applyAlignment="1">
      <alignment horizontal="center"/>
    </xf>
    <xf numFmtId="168" fontId="40" fillId="29" borderId="1" xfId="0" applyNumberFormat="1" applyFont="1" applyFill="1" applyBorder="1" applyAlignment="1">
      <alignment horizontal="center" wrapText="1"/>
    </xf>
    <xf numFmtId="168" fontId="7" fillId="0" borderId="1" xfId="0" applyNumberFormat="1" applyFont="1" applyBorder="1" applyAlignment="1">
      <alignment horizontal="center" wrapText="1"/>
    </xf>
    <xf numFmtId="0" fontId="83" fillId="0" borderId="1" xfId="0" applyFont="1" applyFill="1" applyBorder="1"/>
    <xf numFmtId="0" fontId="11" fillId="0" borderId="1" xfId="2" applyFont="1" applyFill="1" applyBorder="1" applyAlignment="1">
      <alignment vertical="center"/>
    </xf>
    <xf numFmtId="49" fontId="83" fillId="29" borderId="1" xfId="1" applyNumberFormat="1" applyFont="1" applyFill="1" applyBorder="1" applyAlignment="1">
      <alignment horizontal="center" vertical="center"/>
    </xf>
    <xf numFmtId="0" fontId="11" fillId="29" borderId="1" xfId="2" applyFont="1" applyFill="1" applyBorder="1" applyAlignment="1">
      <alignment vertical="center"/>
    </xf>
    <xf numFmtId="0" fontId="83" fillId="29" borderId="1" xfId="0" applyFont="1" applyFill="1" applyBorder="1" applyAlignment="1">
      <alignment horizontal="center" vertical="center" wrapText="1"/>
    </xf>
    <xf numFmtId="0" fontId="83" fillId="29" borderId="0" xfId="0" applyFont="1" applyFill="1"/>
    <xf numFmtId="168" fontId="41" fillId="0" borderId="1" xfId="0" applyNumberFormat="1" applyFont="1" applyFill="1" applyBorder="1" applyAlignment="1">
      <alignment horizontal="center" vertical="center" wrapText="1"/>
    </xf>
    <xf numFmtId="168" fontId="41" fillId="0" borderId="1" xfId="2" applyNumberFormat="1" applyFont="1" applyFill="1" applyBorder="1" applyAlignment="1">
      <alignment horizontal="center" vertical="center"/>
    </xf>
    <xf numFmtId="2" fontId="43" fillId="0" borderId="1" xfId="1" applyNumberFormat="1" applyFont="1" applyFill="1" applyBorder="1" applyAlignment="1">
      <alignment horizontal="left" vertical="center" wrapText="1"/>
    </xf>
    <xf numFmtId="168" fontId="42" fillId="29" borderId="10" xfId="2" applyNumberFormat="1" applyFont="1" applyFill="1" applyBorder="1" applyAlignment="1">
      <alignment horizontal="center" vertical="center"/>
    </xf>
    <xf numFmtId="0" fontId="7" fillId="0" borderId="0" xfId="1" applyFont="1" applyAlignment="1">
      <alignment horizontal="center" vertical="center"/>
    </xf>
    <xf numFmtId="0" fontId="11" fillId="0" borderId="1" xfId="2" applyFont="1" applyFill="1" applyBorder="1" applyAlignment="1">
      <alignment horizontal="center" vertical="center"/>
    </xf>
    <xf numFmtId="0" fontId="44" fillId="0" borderId="0" xfId="43" applyFont="1" applyFill="1" applyBorder="1" applyAlignment="1">
      <alignment horizontal="center" vertical="center"/>
    </xf>
    <xf numFmtId="0" fontId="48" fillId="0" borderId="1" xfId="45" applyFont="1" applyFill="1" applyBorder="1" applyAlignment="1">
      <alignment horizontal="center" vertical="center" wrapText="1"/>
    </xf>
    <xf numFmtId="0" fontId="11" fillId="0" borderId="0" xfId="2" applyFont="1" applyFill="1" applyAlignment="1">
      <alignment horizontal="center"/>
    </xf>
    <xf numFmtId="0" fontId="11" fillId="29" borderId="1" xfId="2" applyFont="1" applyFill="1" applyBorder="1" applyAlignment="1">
      <alignment horizontal="left" vertical="center" wrapText="1"/>
    </xf>
    <xf numFmtId="0" fontId="83" fillId="0" borderId="1" xfId="0" applyFont="1" applyFill="1" applyBorder="1" applyAlignment="1">
      <alignment horizontal="center" vertical="center" wrapText="1"/>
    </xf>
    <xf numFmtId="0" fontId="85" fillId="0" borderId="1" xfId="67" applyFont="1" applyFill="1" applyBorder="1" applyAlignment="1">
      <alignment horizontal="center" vertical="center" wrapText="1"/>
    </xf>
    <xf numFmtId="0" fontId="2" fillId="0" borderId="1" xfId="0" applyFont="1" applyBorder="1" applyAlignment="1">
      <alignment horizontal="center" vertical="center"/>
    </xf>
    <xf numFmtId="171" fontId="41" fillId="0" borderId="1" xfId="2" applyNumberFormat="1" applyFont="1" applyFill="1" applyBorder="1" applyAlignment="1">
      <alignment horizontal="center" vertical="center"/>
    </xf>
    <xf numFmtId="0" fontId="113" fillId="0" borderId="1" xfId="0" applyFont="1" applyBorder="1" applyAlignment="1">
      <alignment horizontal="center" vertical="center" wrapText="1"/>
    </xf>
    <xf numFmtId="0" fontId="7" fillId="0" borderId="3" xfId="1" applyFont="1" applyBorder="1" applyAlignment="1">
      <alignment horizontal="left" vertical="center" wrapText="1"/>
    </xf>
    <xf numFmtId="0" fontId="7" fillId="0" borderId="9" xfId="1" applyFont="1" applyBorder="1" applyAlignment="1">
      <alignment horizontal="left" vertical="center" wrapText="1"/>
    </xf>
    <xf numFmtId="0" fontId="3" fillId="0" borderId="2" xfId="1" applyBorder="1" applyAlignment="1">
      <alignment horizontal="left" vertical="center" wrapText="1"/>
    </xf>
    <xf numFmtId="0" fontId="3" fillId="0" borderId="8" xfId="1" applyBorder="1" applyAlignment="1">
      <alignment horizontal="left" vertical="center"/>
    </xf>
    <xf numFmtId="0" fontId="3" fillId="0" borderId="57" xfId="1" applyBorder="1" applyAlignment="1">
      <alignment horizontal="left" vertical="center"/>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0" fillId="0" borderId="1" xfId="0" applyNumberFormat="1" applyBorder="1" applyAlignment="1">
      <alignment horizontal="left" wrapText="1"/>
    </xf>
    <xf numFmtId="168" fontId="83" fillId="0" borderId="1" xfId="0" applyNumberFormat="1" applyFont="1" applyBorder="1" applyAlignment="1">
      <alignment horizontal="left" wrapText="1"/>
    </xf>
    <xf numFmtId="14" fontId="83" fillId="0" borderId="1" xfId="0" applyNumberFormat="1"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0" fontId="3" fillId="0" borderId="10" xfId="1" applyBorder="1" applyAlignment="1">
      <alignment vertical="center"/>
    </xf>
    <xf numFmtId="0" fontId="3" fillId="0" borderId="6" xfId="1" applyBorder="1" applyAlignment="1">
      <alignment vertical="center"/>
    </xf>
    <xf numFmtId="0" fontId="3" fillId="0" borderId="2" xfId="1" applyBorder="1" applyAlignment="1">
      <alignment vertical="center"/>
    </xf>
    <xf numFmtId="0" fontId="36" fillId="0" borderId="1" xfId="49" applyFont="1" applyFill="1" applyBorder="1" applyAlignment="1">
      <alignment horizontal="center" vertical="center"/>
    </xf>
    <xf numFmtId="14" fontId="7" fillId="0" borderId="1" xfId="0" applyNumberFormat="1" applyFont="1" applyFill="1" applyBorder="1" applyAlignment="1">
      <alignment horizontal="center" wrapText="1"/>
    </xf>
    <xf numFmtId="9" fontId="7" fillId="0" borderId="1" xfId="0" applyNumberFormat="1" applyFont="1" applyBorder="1" applyAlignment="1">
      <alignment horizontal="center" wrapText="1"/>
    </xf>
    <xf numFmtId="9" fontId="0" fillId="0" borderId="1" xfId="0" applyNumberFormat="1" applyBorder="1" applyAlignment="1">
      <alignment horizontal="left" wrapText="1"/>
    </xf>
    <xf numFmtId="0" fontId="76" fillId="0" borderId="1" xfId="0" applyFont="1" applyBorder="1" applyAlignment="1"/>
    <xf numFmtId="0" fontId="114" fillId="0" borderId="0" xfId="0" applyFont="1"/>
    <xf numFmtId="49" fontId="83" fillId="0" borderId="1" xfId="0" applyNumberFormat="1" applyFont="1" applyFill="1" applyBorder="1" applyAlignment="1">
      <alignment horizontal="center" vertical="center" wrapText="1"/>
    </xf>
    <xf numFmtId="0" fontId="83" fillId="0" borderId="1" xfId="0" applyFont="1" applyFill="1" applyBorder="1" applyAlignment="1">
      <alignment horizontal="center" vertical="center" wrapText="1"/>
    </xf>
    <xf numFmtId="0" fontId="7" fillId="0" borderId="1" xfId="0" applyFont="1" applyBorder="1" applyAlignment="1">
      <alignment horizontal="center" wrapText="1"/>
    </xf>
    <xf numFmtId="0" fontId="83" fillId="0" borderId="1" xfId="0" applyFont="1" applyFill="1" applyBorder="1" applyAlignment="1">
      <alignment horizontal="center" vertical="center" wrapText="1"/>
    </xf>
    <xf numFmtId="168" fontId="83" fillId="29" borderId="1" xfId="0" applyNumberFormat="1" applyFont="1" applyFill="1" applyBorder="1" applyAlignment="1">
      <alignment horizontal="center" vertical="center" wrapText="1"/>
    </xf>
    <xf numFmtId="0" fontId="0" fillId="0" borderId="0" xfId="1" applyFont="1" applyFill="1" applyAlignment="1">
      <alignment horizontal="left" vertical="center"/>
    </xf>
    <xf numFmtId="0" fontId="0" fillId="0" borderId="0" xfId="1" applyFont="1" applyFill="1" applyAlignment="1">
      <alignment horizontal="left" vertical="center" wrapText="1"/>
    </xf>
    <xf numFmtId="0" fontId="50" fillId="0" borderId="0" xfId="0" applyFont="1" applyFill="1" applyAlignment="1">
      <alignment horizontal="center" vertical="center"/>
    </xf>
    <xf numFmtId="0" fontId="12" fillId="0" borderId="0" xfId="1" applyFont="1" applyAlignment="1">
      <alignment horizontal="right" vertical="center"/>
    </xf>
    <xf numFmtId="0" fontId="12" fillId="0" borderId="20" xfId="1" applyFont="1" applyBorder="1" applyAlignment="1">
      <alignment horizontal="center" vertical="center"/>
    </xf>
    <xf numFmtId="0" fontId="0" fillId="0" borderId="23" xfId="1" applyFont="1" applyBorder="1" applyAlignment="1">
      <alignment horizontal="center" vertical="center"/>
    </xf>
    <xf numFmtId="0" fontId="0" fillId="0" borderId="0" xfId="0" applyFont="1" applyFill="1" applyAlignment="1">
      <alignment horizontal="center" vertical="center"/>
    </xf>
    <xf numFmtId="0" fontId="12" fillId="0" borderId="0" xfId="0" applyFont="1" applyFill="1" applyAlignment="1">
      <alignment horizontal="center" vertical="center"/>
    </xf>
    <xf numFmtId="0" fontId="12" fillId="0" borderId="0" xfId="0" applyFont="1" applyFill="1" applyAlignment="1">
      <alignment horizontal="right" vertical="center"/>
    </xf>
    <xf numFmtId="0" fontId="12" fillId="0" borderId="20" xfId="0" applyFont="1" applyFill="1" applyBorder="1" applyAlignment="1">
      <alignment horizontal="center" vertical="center"/>
    </xf>
    <xf numFmtId="0" fontId="0" fillId="0" borderId="0" xfId="0" applyFont="1" applyFill="1" applyBorder="1" applyAlignment="1">
      <alignment horizontal="center" vertical="center"/>
    </xf>
    <xf numFmtId="0" fontId="0" fillId="0" borderId="1" xfId="0" applyFont="1" applyFill="1" applyBorder="1" applyAlignment="1">
      <alignment horizontal="center" vertical="center" wrapText="1"/>
    </xf>
    <xf numFmtId="0" fontId="0" fillId="0" borderId="1" xfId="0" applyFont="1" applyFill="1" applyBorder="1" applyAlignment="1">
      <alignment horizontal="center" vertical="center" textRotation="90" wrapText="1"/>
    </xf>
    <xf numFmtId="0" fontId="0" fillId="0" borderId="10" xfId="0" applyFont="1" applyFill="1" applyBorder="1" applyAlignment="1">
      <alignment horizontal="center" vertical="center" textRotation="90" wrapText="1"/>
    </xf>
    <xf numFmtId="0" fontId="0" fillId="0" borderId="6" xfId="0" applyFont="1" applyFill="1" applyBorder="1" applyAlignment="1">
      <alignment horizontal="center" vertical="center" textRotation="90" wrapText="1"/>
    </xf>
    <xf numFmtId="0" fontId="0" fillId="0" borderId="2" xfId="0" applyFont="1" applyFill="1" applyBorder="1" applyAlignment="1">
      <alignment horizontal="center" vertical="center" textRotation="90" wrapText="1"/>
    </xf>
    <xf numFmtId="0" fontId="0" fillId="0" borderId="10"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2" xfId="0" applyFont="1" applyFill="1" applyBorder="1" applyAlignment="1">
      <alignment horizontal="center" vertical="center" wrapText="1"/>
    </xf>
    <xf numFmtId="0" fontId="0" fillId="0" borderId="9" xfId="0" applyFont="1" applyFill="1" applyBorder="1" applyAlignment="1">
      <alignment horizontal="center" vertical="center" wrapText="1"/>
    </xf>
    <xf numFmtId="0" fontId="0" fillId="0" borderId="23"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22" xfId="0" applyFont="1" applyFill="1" applyBorder="1" applyAlignment="1">
      <alignment horizontal="center" vertical="center" wrapText="1"/>
    </xf>
    <xf numFmtId="0" fontId="0" fillId="0" borderId="20" xfId="0" applyFont="1" applyFill="1" applyBorder="1" applyAlignment="1">
      <alignment horizontal="center" vertical="center" wrapText="1"/>
    </xf>
    <xf numFmtId="0" fontId="0" fillId="0" borderId="21" xfId="0" applyFont="1" applyFill="1" applyBorder="1" applyAlignment="1">
      <alignment horizontal="center" vertical="center" wrapText="1"/>
    </xf>
    <xf numFmtId="0" fontId="0" fillId="0" borderId="10" xfId="0" applyFont="1" applyBorder="1" applyAlignment="1">
      <alignment horizontal="center" vertical="center" wrapText="1"/>
    </xf>
    <xf numFmtId="0" fontId="0" fillId="0" borderId="6" xfId="0" applyFont="1" applyBorder="1" applyAlignment="1">
      <alignment horizontal="center" vertical="center" wrapText="1"/>
    </xf>
    <xf numFmtId="0" fontId="0" fillId="0" borderId="2" xfId="0" applyFont="1" applyBorder="1" applyAlignment="1">
      <alignment horizontal="center" vertical="center" wrapText="1"/>
    </xf>
    <xf numFmtId="0" fontId="0" fillId="0" borderId="4"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3" xfId="0" applyFont="1" applyFill="1" applyBorder="1" applyAlignment="1">
      <alignment horizontal="center" vertical="center" wrapText="1"/>
    </xf>
    <xf numFmtId="2" fontId="0" fillId="0" borderId="0" xfId="0" applyNumberFormat="1" applyFont="1" applyFill="1" applyBorder="1" applyAlignment="1">
      <alignment vertical="center" wrapText="1"/>
    </xf>
    <xf numFmtId="0" fontId="11" fillId="0" borderId="0" xfId="0" applyFont="1" applyFill="1" applyAlignment="1">
      <alignment horizontal="center"/>
    </xf>
    <xf numFmtId="0" fontId="7" fillId="0" borderId="0" xfId="1" applyFont="1" applyFill="1" applyAlignment="1">
      <alignment horizontal="left"/>
    </xf>
    <xf numFmtId="0" fontId="7" fillId="0" borderId="0" xfId="1" applyFont="1" applyFill="1" applyAlignment="1">
      <alignment horizontal="left" wrapText="1"/>
    </xf>
    <xf numFmtId="0" fontId="40" fillId="0" borderId="0" xfId="1" applyFont="1" applyFill="1" applyAlignment="1">
      <alignment horizontal="center" vertical="center"/>
    </xf>
    <xf numFmtId="0" fontId="40" fillId="0" borderId="0" xfId="1" applyFont="1" applyFill="1" applyAlignment="1">
      <alignment horizontal="center"/>
    </xf>
    <xf numFmtId="0" fontId="7" fillId="0" borderId="0" xfId="1" applyFont="1" applyFill="1" applyAlignment="1">
      <alignment horizontal="right"/>
    </xf>
    <xf numFmtId="0" fontId="7" fillId="0" borderId="20" xfId="1" applyFont="1" applyFill="1" applyBorder="1" applyAlignment="1">
      <alignment horizontal="center"/>
    </xf>
    <xf numFmtId="0" fontId="76" fillId="0" borderId="0" xfId="1" applyFont="1" applyFill="1" applyBorder="1" applyAlignment="1">
      <alignment horizontal="center" vertical="top"/>
    </xf>
    <xf numFmtId="0" fontId="7" fillId="0" borderId="0" xfId="1" applyFont="1" applyFill="1" applyAlignment="1">
      <alignment horizontal="center" vertical="center"/>
    </xf>
    <xf numFmtId="0" fontId="11" fillId="0" borderId="0" xfId="0" applyFont="1" applyFill="1" applyAlignment="1">
      <alignment horizontal="right"/>
    </xf>
    <xf numFmtId="0" fontId="0" fillId="0" borderId="20" xfId="0" applyFont="1" applyFill="1" applyBorder="1" applyAlignment="1">
      <alignment horizontal="center"/>
    </xf>
    <xf numFmtId="0" fontId="46" fillId="0" borderId="0" xfId="0" applyFont="1" applyFill="1" applyBorder="1" applyAlignment="1">
      <alignment horizontal="center"/>
    </xf>
    <xf numFmtId="0" fontId="7" fillId="0" borderId="1" xfId="1" applyFont="1" applyFill="1" applyBorder="1" applyAlignment="1">
      <alignment horizontal="center" vertical="center" wrapText="1"/>
    </xf>
    <xf numFmtId="0" fontId="7" fillId="0" borderId="4"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3" xfId="1" applyFont="1" applyFill="1" applyBorder="1" applyAlignment="1">
      <alignment horizontal="center" vertical="center" wrapText="1"/>
    </xf>
    <xf numFmtId="0" fontId="7" fillId="0" borderId="4" xfId="1" applyFont="1" applyFill="1" applyBorder="1" applyAlignment="1">
      <alignment horizontal="center" vertical="center" textRotation="90" wrapText="1"/>
    </xf>
    <xf numFmtId="0" fontId="7" fillId="0" borderId="3" xfId="1" applyFont="1" applyFill="1" applyBorder="1" applyAlignment="1">
      <alignment horizontal="center" vertical="center" textRotation="90" wrapText="1"/>
    </xf>
    <xf numFmtId="0" fontId="7" fillId="0" borderId="1" xfId="1" applyFont="1" applyFill="1" applyBorder="1" applyAlignment="1">
      <alignment horizontal="center" vertical="center" textRotation="90" wrapText="1"/>
    </xf>
    <xf numFmtId="0" fontId="50" fillId="0" borderId="4" xfId="2" applyFont="1" applyBorder="1" applyAlignment="1">
      <alignment horizontal="center"/>
    </xf>
    <xf numFmtId="0" fontId="50" fillId="0" borderId="7" xfId="2" applyFont="1" applyBorder="1" applyAlignment="1">
      <alignment horizontal="center"/>
    </xf>
    <xf numFmtId="0" fontId="50" fillId="0" borderId="3" xfId="2" applyFont="1" applyBorder="1" applyAlignment="1">
      <alignment horizontal="center"/>
    </xf>
    <xf numFmtId="0" fontId="89" fillId="0" borderId="4" xfId="2" applyFont="1" applyBorder="1" applyAlignment="1">
      <alignment horizontal="center"/>
    </xf>
    <xf numFmtId="0" fontId="89" fillId="0" borderId="7" xfId="2" applyFont="1" applyBorder="1" applyAlignment="1">
      <alignment horizontal="center"/>
    </xf>
    <xf numFmtId="0" fontId="89" fillId="0" borderId="3" xfId="2" applyFont="1" applyBorder="1" applyAlignment="1">
      <alignment horizontal="center"/>
    </xf>
    <xf numFmtId="0" fontId="93" fillId="0" borderId="37" xfId="2" applyFont="1" applyBorder="1" applyAlignment="1">
      <alignment horizontal="center"/>
    </xf>
    <xf numFmtId="0" fontId="93" fillId="0" borderId="36" xfId="2" applyFont="1" applyBorder="1" applyAlignment="1">
      <alignment horizontal="center"/>
    </xf>
    <xf numFmtId="0" fontId="93" fillId="0" borderId="55" xfId="2" applyFont="1" applyBorder="1" applyAlignment="1">
      <alignment horizontal="center"/>
    </xf>
    <xf numFmtId="0" fontId="89" fillId="0" borderId="23" xfId="2" applyFont="1" applyBorder="1" applyAlignment="1">
      <alignment horizontal="center"/>
    </xf>
    <xf numFmtId="0" fontId="89" fillId="0" borderId="8" xfId="2" applyFont="1" applyBorder="1" applyAlignment="1">
      <alignment horizontal="center"/>
    </xf>
    <xf numFmtId="49" fontId="7" fillId="0" borderId="9" xfId="1" applyNumberFormat="1" applyFont="1" applyFill="1" applyBorder="1" applyAlignment="1">
      <alignment horizontal="center" vertical="center"/>
    </xf>
    <xf numFmtId="49" fontId="7" fillId="0" borderId="22" xfId="1" applyNumberFormat="1" applyFont="1" applyFill="1" applyBorder="1" applyAlignment="1">
      <alignment horizontal="center" vertical="center"/>
    </xf>
    <xf numFmtId="0" fontId="7" fillId="0" borderId="56" xfId="1" applyFont="1" applyFill="1" applyBorder="1" applyAlignment="1">
      <alignment horizontal="center" vertical="center" wrapText="1"/>
    </xf>
    <xf numFmtId="0" fontId="7" fillId="0" borderId="56" xfId="1" applyFont="1" applyBorder="1" applyAlignment="1">
      <alignment horizontal="left" vertical="center" wrapText="1"/>
    </xf>
    <xf numFmtId="0" fontId="43"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62" fillId="0" borderId="0" xfId="1" applyFont="1" applyAlignment="1">
      <alignment horizontal="center" vertical="center"/>
    </xf>
    <xf numFmtId="0" fontId="62" fillId="0" borderId="0" xfId="1" applyFont="1" applyAlignment="1">
      <alignment horizontal="center" vertical="center" wrapText="1"/>
    </xf>
    <xf numFmtId="2" fontId="40" fillId="0" borderId="20" xfId="1" applyNumberFormat="1" applyFont="1" applyBorder="1" applyAlignment="1">
      <alignment horizontal="center"/>
    </xf>
    <xf numFmtId="0" fontId="7" fillId="0" borderId="10" xfId="1" applyFont="1" applyBorder="1" applyAlignment="1">
      <alignment horizontal="left" vertical="center" wrapText="1"/>
    </xf>
    <xf numFmtId="0" fontId="7" fillId="0" borderId="6" xfId="1" applyFont="1" applyBorder="1" applyAlignment="1">
      <alignment horizontal="left" vertical="center" wrapText="1"/>
    </xf>
    <xf numFmtId="0" fontId="7" fillId="0" borderId="2" xfId="1" applyFont="1" applyBorder="1" applyAlignment="1">
      <alignment horizontal="left" vertical="center" wrapText="1"/>
    </xf>
    <xf numFmtId="49" fontId="7" fillId="0" borderId="10" xfId="1" applyNumberFormat="1" applyFont="1" applyFill="1" applyBorder="1" applyAlignment="1">
      <alignment horizontal="left" vertical="center"/>
    </xf>
    <xf numFmtId="49" fontId="7" fillId="0" borderId="6" xfId="1" applyNumberFormat="1" applyFont="1" applyFill="1" applyBorder="1" applyAlignment="1">
      <alignment horizontal="left" vertical="center"/>
    </xf>
    <xf numFmtId="49" fontId="7" fillId="0" borderId="2" xfId="1" applyNumberFormat="1" applyFont="1" applyFill="1" applyBorder="1" applyAlignment="1">
      <alignment horizontal="left" vertical="center"/>
    </xf>
    <xf numFmtId="49" fontId="7" fillId="0" borderId="4" xfId="1" applyNumberFormat="1" applyFont="1" applyFill="1" applyBorder="1" applyAlignment="1">
      <alignment horizontal="center" vertical="center"/>
    </xf>
    <xf numFmtId="49" fontId="7" fillId="0" borderId="20" xfId="1" applyNumberFormat="1" applyFont="1" applyFill="1" applyBorder="1" applyAlignment="1">
      <alignment horizontal="center" vertical="center"/>
    </xf>
    <xf numFmtId="49" fontId="7" fillId="0" borderId="3" xfId="1" applyNumberFormat="1" applyFont="1" applyFill="1" applyBorder="1" applyAlignment="1">
      <alignment horizontal="center" vertical="center"/>
    </xf>
    <xf numFmtId="49" fontId="7" fillId="0" borderId="23" xfId="1" applyNumberFormat="1" applyFont="1" applyFill="1" applyBorder="1" applyAlignment="1">
      <alignment horizontal="center" vertical="center"/>
    </xf>
    <xf numFmtId="49" fontId="7" fillId="0" borderId="7" xfId="1" applyNumberFormat="1" applyFont="1" applyFill="1" applyBorder="1" applyAlignment="1">
      <alignment horizontal="center" vertical="center"/>
    </xf>
    <xf numFmtId="0" fontId="73" fillId="0" borderId="0" xfId="1" applyFont="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4" fillId="0" borderId="0" xfId="1" applyFont="1" applyFill="1" applyBorder="1" applyAlignment="1">
      <alignment horizontal="center" vertical="center"/>
    </xf>
    <xf numFmtId="0" fontId="40" fillId="0" borderId="1" xfId="1" applyFont="1" applyBorder="1" applyAlignment="1">
      <alignment horizontal="center" vertical="center" wrapText="1"/>
    </xf>
    <xf numFmtId="0" fontId="40" fillId="0" borderId="10" xfId="1" applyFont="1" applyBorder="1" applyAlignment="1">
      <alignment horizontal="center" vertical="center" wrapText="1"/>
    </xf>
    <xf numFmtId="0" fontId="40"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3" fillId="0" borderId="4" xfId="62" applyFont="1" applyBorder="1" applyAlignment="1">
      <alignment horizontal="center" vertical="center" wrapText="1"/>
    </xf>
    <xf numFmtId="0" fontId="43" fillId="0" borderId="3" xfId="62" applyFont="1" applyBorder="1" applyAlignment="1">
      <alignment horizontal="center" vertical="center" wrapText="1"/>
    </xf>
    <xf numFmtId="0" fontId="43" fillId="0" borderId="7" xfId="62" applyFont="1" applyBorder="1" applyAlignment="1">
      <alignment horizontal="center" vertical="center" wrapText="1"/>
    </xf>
    <xf numFmtId="0" fontId="73" fillId="0" borderId="0" xfId="1" applyFont="1" applyAlignment="1">
      <alignment horizontal="center" wrapText="1"/>
    </xf>
    <xf numFmtId="0" fontId="11" fillId="0" borderId="20" xfId="62" applyFont="1" applyBorder="1" applyAlignment="1">
      <alignment horizontal="left" vertical="center"/>
    </xf>
    <xf numFmtId="0" fontId="43" fillId="0" borderId="10" xfId="62" applyFont="1" applyBorder="1" applyAlignment="1">
      <alignment horizontal="center" vertical="center"/>
    </xf>
    <xf numFmtId="0" fontId="43" fillId="0" borderId="6" xfId="62" applyFont="1" applyBorder="1" applyAlignment="1">
      <alignment horizontal="center" vertical="center"/>
    </xf>
    <xf numFmtId="0" fontId="43" fillId="0" borderId="2" xfId="62" applyFont="1" applyBorder="1" applyAlignment="1">
      <alignment horizontal="center" vertical="center"/>
    </xf>
    <xf numFmtId="0" fontId="43" fillId="0" borderId="9" xfId="62" applyFont="1" applyFill="1" applyBorder="1" applyAlignment="1">
      <alignment horizontal="center" vertical="center" wrapText="1"/>
    </xf>
    <xf numFmtId="0" fontId="43" fillId="0" borderId="8" xfId="62" applyFont="1" applyFill="1" applyBorder="1" applyAlignment="1">
      <alignment horizontal="center" vertical="center" wrapText="1"/>
    </xf>
    <xf numFmtId="0" fontId="43" fillId="0" borderId="22" xfId="62" applyFont="1" applyFill="1" applyBorder="1" applyAlignment="1">
      <alignment horizontal="center" vertical="center" wrapText="1"/>
    </xf>
    <xf numFmtId="0" fontId="43" fillId="0" borderId="21" xfId="62" applyFont="1" applyFill="1" applyBorder="1" applyAlignment="1">
      <alignment horizontal="center" vertical="center" wrapText="1"/>
    </xf>
    <xf numFmtId="0" fontId="43" fillId="0" borderId="10" xfId="62" applyFont="1" applyFill="1" applyBorder="1" applyAlignment="1">
      <alignment horizontal="center" vertical="center" wrapText="1"/>
    </xf>
    <xf numFmtId="0" fontId="43" fillId="0" borderId="2" xfId="62" applyFont="1" applyFill="1" applyBorder="1" applyAlignment="1">
      <alignment horizontal="center" vertical="center" wrapText="1"/>
    </xf>
    <xf numFmtId="49" fontId="11" fillId="0" borderId="0" xfId="62" applyNumberFormat="1" applyFont="1" applyBorder="1" applyAlignment="1">
      <alignment horizontal="left" vertical="top"/>
    </xf>
    <xf numFmtId="0" fontId="43" fillId="0" borderId="6" xfId="62" applyFont="1" applyFill="1" applyBorder="1" applyAlignment="1">
      <alignment horizontal="center" vertical="center" wrapText="1"/>
    </xf>
    <xf numFmtId="0" fontId="43" fillId="0" borderId="10" xfId="62" applyFont="1" applyBorder="1" applyAlignment="1">
      <alignment horizontal="center" vertical="center" wrapText="1"/>
    </xf>
    <xf numFmtId="0" fontId="43" fillId="0" borderId="2" xfId="62" applyFont="1" applyBorder="1" applyAlignment="1">
      <alignment horizontal="center" vertical="center" wrapText="1"/>
    </xf>
    <xf numFmtId="0" fontId="43" fillId="0" borderId="9" xfId="62" applyFont="1" applyBorder="1" applyAlignment="1">
      <alignment horizontal="center" vertical="center" wrapText="1"/>
    </xf>
    <xf numFmtId="0" fontId="43" fillId="0" borderId="8" xfId="62" applyFont="1" applyBorder="1" applyAlignment="1">
      <alignment horizontal="center" vertical="center" wrapText="1"/>
    </xf>
    <xf numFmtId="0" fontId="43" fillId="0" borderId="22" xfId="62" applyFont="1" applyBorder="1" applyAlignment="1">
      <alignment horizontal="center" vertical="center" wrapText="1"/>
    </xf>
    <xf numFmtId="0" fontId="43" fillId="0" borderId="21" xfId="62" applyFont="1" applyBorder="1" applyAlignment="1">
      <alignment horizontal="center" vertical="center" wrapText="1"/>
    </xf>
    <xf numFmtId="0" fontId="43" fillId="0" borderId="6" xfId="62" applyFont="1" applyBorder="1" applyAlignment="1">
      <alignment horizontal="center" vertical="center" wrapText="1"/>
    </xf>
    <xf numFmtId="49" fontId="7" fillId="0" borderId="10" xfId="1" applyNumberFormat="1" applyFont="1" applyFill="1" applyBorder="1" applyAlignment="1">
      <alignment horizontal="center" vertical="center"/>
    </xf>
    <xf numFmtId="49" fontId="7" fillId="0" borderId="6" xfId="1" applyNumberFormat="1" applyFont="1" applyFill="1" applyBorder="1" applyAlignment="1">
      <alignment horizontal="center" vertical="center"/>
    </xf>
    <xf numFmtId="49" fontId="7" fillId="0" borderId="2" xfId="1" applyNumberFormat="1" applyFont="1" applyFill="1" applyBorder="1" applyAlignment="1">
      <alignment horizontal="center" vertical="center"/>
    </xf>
    <xf numFmtId="2" fontId="62" fillId="0" borderId="0" xfId="1" applyNumberFormat="1" applyFont="1" applyAlignment="1">
      <alignment horizontal="center" vertical="center" wrapText="1"/>
    </xf>
    <xf numFmtId="0" fontId="40" fillId="0" borderId="20" xfId="1" applyFont="1" applyBorder="1" applyAlignment="1">
      <alignment horizontal="center" wrapText="1"/>
    </xf>
    <xf numFmtId="2" fontId="40" fillId="0" borderId="20" xfId="1" applyNumberFormat="1" applyFont="1" applyBorder="1" applyAlignment="1">
      <alignment horizontal="center" vertical="center"/>
    </xf>
    <xf numFmtId="0" fontId="40" fillId="0" borderId="20" xfId="1" applyFont="1" applyBorder="1" applyAlignment="1">
      <alignment horizontal="center" vertical="center"/>
    </xf>
    <xf numFmtId="0" fontId="76" fillId="0" borderId="0" xfId="1" applyFont="1" applyBorder="1" applyAlignment="1">
      <alignment horizontal="center" vertical="center"/>
    </xf>
    <xf numFmtId="2" fontId="40" fillId="0" borderId="20" xfId="1" applyNumberFormat="1" applyFont="1" applyBorder="1" applyAlignment="1">
      <alignment horizontal="center" vertical="center" wrapText="1"/>
    </xf>
    <xf numFmtId="0" fontId="6" fillId="0" borderId="0" xfId="1" applyFont="1" applyAlignment="1">
      <alignment horizontal="center" vertical="top"/>
    </xf>
    <xf numFmtId="0" fontId="36" fillId="0" borderId="0" xfId="49" applyFont="1" applyAlignment="1">
      <alignment horizontal="center"/>
    </xf>
    <xf numFmtId="0" fontId="39" fillId="0" borderId="0" xfId="49" applyFont="1" applyFill="1" applyAlignment="1">
      <alignment horizont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2" fillId="0" borderId="1" xfId="0" applyFont="1" applyBorder="1" applyAlignment="1">
      <alignment horizontal="center" vertical="center"/>
    </xf>
    <xf numFmtId="0" fontId="39" fillId="0" borderId="0" xfId="49" applyFont="1" applyFill="1" applyAlignment="1">
      <alignment horizontal="center" wrapText="1"/>
    </xf>
    <xf numFmtId="0" fontId="6" fillId="0" borderId="0" xfId="1" applyFont="1" applyAlignment="1">
      <alignment horizontal="center" vertical="center"/>
    </xf>
    <xf numFmtId="0" fontId="36" fillId="0" borderId="0" xfId="49" applyFont="1" applyFill="1" applyAlignment="1">
      <alignment horizontal="center"/>
    </xf>
    <xf numFmtId="0" fontId="40" fillId="0" borderId="20" xfId="1" applyFont="1" applyBorder="1" applyAlignment="1">
      <alignment horizontal="center" vertical="center" wrapText="1"/>
    </xf>
    <xf numFmtId="0" fontId="11" fillId="0" borderId="0" xfId="2" applyFont="1" applyFill="1" applyAlignment="1">
      <alignment horizontal="center" vertical="center"/>
    </xf>
    <xf numFmtId="0" fontId="44" fillId="0" borderId="0" xfId="43" applyFont="1" applyFill="1" applyBorder="1" applyAlignment="1">
      <alignment horizontal="center" vertical="center"/>
    </xf>
    <xf numFmtId="0" fontId="11" fillId="0" borderId="0" xfId="2" applyFont="1" applyFill="1" applyAlignment="1">
      <alignment horizontal="center" vertical="center" wrapText="1"/>
    </xf>
    <xf numFmtId="0" fontId="11" fillId="0" borderId="1" xfId="2" applyFont="1" applyFill="1" applyBorder="1" applyAlignment="1">
      <alignment horizontal="center" vertical="center"/>
    </xf>
    <xf numFmtId="0" fontId="48" fillId="0" borderId="4" xfId="45" applyFont="1" applyFill="1" applyBorder="1" applyAlignment="1">
      <alignment horizontal="center" vertical="center" wrapText="1"/>
    </xf>
    <xf numFmtId="0" fontId="48" fillId="0" borderId="3" xfId="45" applyFont="1" applyFill="1" applyBorder="1" applyAlignment="1">
      <alignment horizontal="center" vertical="center" wrapText="1"/>
    </xf>
    <xf numFmtId="0" fontId="43" fillId="0" borderId="20" xfId="52" applyFont="1" applyFill="1" applyBorder="1" applyAlignment="1">
      <alignment horizontal="center"/>
    </xf>
    <xf numFmtId="0" fontId="48" fillId="0" borderId="10" xfId="45" applyFont="1" applyFill="1" applyBorder="1" applyAlignment="1">
      <alignment horizontal="center" vertical="center" wrapText="1"/>
    </xf>
    <xf numFmtId="0" fontId="48" fillId="0" borderId="6" xfId="45" applyFont="1" applyFill="1" applyBorder="1" applyAlignment="1">
      <alignment horizontal="center" vertical="center" wrapText="1"/>
    </xf>
    <xf numFmtId="0" fontId="48" fillId="0" borderId="2" xfId="45" applyFont="1" applyFill="1" applyBorder="1" applyAlignment="1">
      <alignment horizontal="center" vertical="center" wrapText="1"/>
    </xf>
    <xf numFmtId="0" fontId="48" fillId="0" borderId="1" xfId="45" applyFont="1" applyFill="1" applyBorder="1" applyAlignment="1">
      <alignment horizontal="left" vertical="center" wrapText="1"/>
    </xf>
    <xf numFmtId="0" fontId="48" fillId="0" borderId="1" xfId="45" applyFont="1" applyFill="1" applyBorder="1" applyAlignment="1">
      <alignment horizontal="center" vertical="center" wrapText="1"/>
    </xf>
    <xf numFmtId="0" fontId="48" fillId="0" borderId="9" xfId="45" applyFont="1" applyFill="1" applyBorder="1" applyAlignment="1">
      <alignment horizontal="center" vertical="center" wrapText="1"/>
    </xf>
    <xf numFmtId="0" fontId="48" fillId="0" borderId="8" xfId="45" applyFont="1" applyFill="1" applyBorder="1" applyAlignment="1">
      <alignment horizontal="center" vertical="center" wrapText="1"/>
    </xf>
    <xf numFmtId="0" fontId="48" fillId="0" borderId="22" xfId="45" applyFont="1" applyFill="1" applyBorder="1" applyAlignment="1">
      <alignment horizontal="center" vertical="center" wrapText="1"/>
    </xf>
    <xf numFmtId="0" fontId="48" fillId="0" borderId="21" xfId="45" applyFont="1" applyFill="1" applyBorder="1" applyAlignment="1">
      <alignment horizontal="center" vertical="center" wrapText="1"/>
    </xf>
    <xf numFmtId="0" fontId="7" fillId="0" borderId="10" xfId="0" applyFont="1" applyBorder="1" applyAlignment="1">
      <alignment horizontal="center" wrapText="1"/>
    </xf>
    <xf numFmtId="0" fontId="7" fillId="0" borderId="6" xfId="0" applyFont="1" applyBorder="1" applyAlignment="1">
      <alignment horizontal="center" wrapText="1"/>
    </xf>
    <xf numFmtId="0" fontId="7" fillId="0" borderId="2" xfId="0" applyFont="1" applyBorder="1" applyAlignment="1">
      <alignment horizontal="center" wrapText="1"/>
    </xf>
    <xf numFmtId="0" fontId="7" fillId="0" borderId="1" xfId="0" applyFont="1" applyBorder="1" applyAlignment="1">
      <alignment horizontal="center" wrapText="1"/>
    </xf>
    <xf numFmtId="0" fontId="7" fillId="0" borderId="4" xfId="0" applyFont="1" applyBorder="1" applyAlignment="1">
      <alignment horizontal="center" wrapText="1"/>
    </xf>
    <xf numFmtId="0" fontId="7" fillId="0" borderId="7" xfId="0" applyFont="1" applyBorder="1" applyAlignment="1">
      <alignment horizontal="center" wrapText="1"/>
    </xf>
    <xf numFmtId="0" fontId="7" fillId="0" borderId="3" xfId="0" applyFont="1" applyBorder="1" applyAlignment="1">
      <alignment horizontal="center" wrapText="1"/>
    </xf>
    <xf numFmtId="0" fontId="62" fillId="0" borderId="0" xfId="0" applyFont="1" applyAlignment="1">
      <alignment horizontal="center" wrapText="1"/>
    </xf>
    <xf numFmtId="0" fontId="62" fillId="0" borderId="20" xfId="1" applyFont="1" applyBorder="1" applyAlignment="1">
      <alignment horizontal="center" vertical="center" wrapText="1"/>
    </xf>
    <xf numFmtId="0" fontId="7" fillId="0" borderId="23" xfId="1" applyFont="1" applyBorder="1" applyAlignment="1">
      <alignment horizontal="center" vertical="center"/>
    </xf>
    <xf numFmtId="0" fontId="7" fillId="0" borderId="1" xfId="0" applyFont="1" applyBorder="1" applyAlignment="1">
      <alignment horizontal="center" vertical="center" wrapText="1"/>
    </xf>
    <xf numFmtId="0" fontId="62" fillId="0" borderId="0" xfId="1" applyFont="1" applyBorder="1" applyAlignment="1">
      <alignment horizontal="center" wrapText="1"/>
    </xf>
    <xf numFmtId="0" fontId="7" fillId="0" borderId="9" xfId="0" applyFont="1" applyBorder="1" applyAlignment="1">
      <alignment horizontal="center" vertical="center" wrapText="1"/>
    </xf>
    <xf numFmtId="0" fontId="7" fillId="0" borderId="8" xfId="0" applyFont="1" applyBorder="1" applyAlignment="1">
      <alignment horizontal="center" vertical="center" wrapText="1"/>
    </xf>
    <xf numFmtId="0" fontId="7" fillId="0" borderId="22" xfId="0" applyFont="1" applyBorder="1" applyAlignment="1">
      <alignment horizontal="center" vertical="center" wrapText="1"/>
    </xf>
    <xf numFmtId="0" fontId="7" fillId="0" borderId="21" xfId="0" applyFont="1" applyBorder="1" applyAlignment="1">
      <alignment horizontal="center" vertical="center" wrapText="1"/>
    </xf>
    <xf numFmtId="0" fontId="40" fillId="0" borderId="0" xfId="1" applyFont="1" applyAlignment="1">
      <alignment horizontal="center" vertical="center"/>
    </xf>
    <xf numFmtId="0" fontId="7"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0" xfId="0" applyFont="1" applyBorder="1" applyAlignment="1">
      <alignment horizontal="center" vertical="center" wrapText="1"/>
    </xf>
    <xf numFmtId="0" fontId="87" fillId="0" borderId="0" xfId="0" applyFont="1" applyFill="1" applyAlignment="1">
      <alignment horizontal="center" vertical="center"/>
    </xf>
    <xf numFmtId="0" fontId="83" fillId="0" borderId="1" xfId="0" applyFont="1" applyFill="1" applyBorder="1" applyAlignment="1">
      <alignment horizontal="center" vertical="center" wrapText="1"/>
    </xf>
    <xf numFmtId="0" fontId="86" fillId="0" borderId="4" xfId="0" applyFont="1" applyFill="1" applyBorder="1" applyAlignment="1">
      <alignment horizontal="left" vertical="center" wrapText="1"/>
    </xf>
    <xf numFmtId="0" fontId="86" fillId="0" borderId="7" xfId="0" applyFont="1" applyFill="1" applyBorder="1" applyAlignment="1">
      <alignment horizontal="left" vertical="center" wrapText="1"/>
    </xf>
    <xf numFmtId="0" fontId="86" fillId="0" borderId="3" xfId="0" applyFont="1" applyFill="1" applyBorder="1" applyAlignment="1">
      <alignment horizontal="left" vertical="center" wrapText="1"/>
    </xf>
    <xf numFmtId="0" fontId="87" fillId="0" borderId="0" xfId="0" applyFont="1" applyFill="1" applyAlignment="1">
      <alignment horizontal="center"/>
    </xf>
    <xf numFmtId="0" fontId="85" fillId="0" borderId="1" xfId="67" applyFont="1" applyFill="1" applyBorder="1" applyAlignment="1">
      <alignment horizontal="center" vertical="center" wrapText="1"/>
    </xf>
    <xf numFmtId="0" fontId="40" fillId="0" borderId="4" xfId="1" applyFont="1" applyBorder="1" applyAlignment="1">
      <alignment horizontal="center" vertical="center" wrapText="1"/>
    </xf>
    <xf numFmtId="0" fontId="40" fillId="0" borderId="7" xfId="1" applyFont="1" applyBorder="1" applyAlignment="1">
      <alignment horizontal="center" vertical="center" wrapText="1"/>
    </xf>
    <xf numFmtId="0" fontId="40" fillId="0" borderId="3" xfId="1" applyFont="1" applyBorder="1" applyAlignment="1">
      <alignment horizontal="center" vertical="center" wrapText="1"/>
    </xf>
    <xf numFmtId="0" fontId="9" fillId="0" borderId="0" xfId="1" applyFont="1" applyAlignment="1">
      <alignment horizontal="center" vertical="center"/>
    </xf>
    <xf numFmtId="0" fontId="5" fillId="0" borderId="0" xfId="1" applyFont="1" applyAlignment="1">
      <alignment horizontal="center" vertical="center" wrapText="1"/>
    </xf>
    <xf numFmtId="0" fontId="55" fillId="0" borderId="4" xfId="50" applyFont="1" applyBorder="1" applyAlignment="1">
      <alignment horizontal="center" vertical="center"/>
    </xf>
    <xf numFmtId="0" fontId="1" fillId="0" borderId="7" xfId="50" applyBorder="1" applyAlignment="1">
      <alignment horizontal="center" vertical="center"/>
    </xf>
    <xf numFmtId="0" fontId="1" fillId="0" borderId="3" xfId="50" applyBorder="1" applyAlignment="1">
      <alignment horizontal="center" vertical="center"/>
    </xf>
    <xf numFmtId="0" fontId="55" fillId="0" borderId="4" xfId="50" applyFont="1" applyFill="1" applyBorder="1" applyAlignment="1">
      <alignment horizontal="center" vertical="center"/>
    </xf>
    <xf numFmtId="0" fontId="1" fillId="0" borderId="3" xfId="50" applyBorder="1"/>
    <xf numFmtId="0" fontId="55" fillId="0" borderId="0" xfId="50" applyFont="1" applyFill="1" applyAlignment="1"/>
    <xf numFmtId="0" fontId="57" fillId="0" borderId="43" xfId="50" applyFont="1" applyBorder="1" applyAlignment="1">
      <alignment horizontal="center" vertical="center"/>
    </xf>
    <xf numFmtId="0" fontId="55" fillId="0" borderId="31" xfId="50" applyFont="1" applyBorder="1" applyAlignment="1">
      <alignment vertical="center"/>
    </xf>
    <xf numFmtId="0" fontId="55" fillId="0" borderId="30" xfId="50" applyFont="1" applyBorder="1" applyAlignment="1">
      <alignment vertical="center"/>
    </xf>
    <xf numFmtId="0" fontId="55" fillId="0" borderId="30" xfId="50" applyFont="1" applyFill="1" applyBorder="1" applyAlignment="1">
      <alignment horizontal="center" vertical="center"/>
    </xf>
    <xf numFmtId="0" fontId="57" fillId="0" borderId="20" xfId="50" applyFont="1" applyBorder="1" applyAlignment="1">
      <alignment horizontal="center"/>
    </xf>
    <xf numFmtId="0" fontId="55" fillId="0" borderId="41" xfId="50" applyFont="1" applyBorder="1" applyAlignment="1">
      <alignment vertical="center"/>
    </xf>
    <xf numFmtId="0" fontId="55" fillId="0" borderId="40" xfId="50" applyFont="1" applyBorder="1" applyAlignment="1">
      <alignment vertical="center"/>
    </xf>
    <xf numFmtId="0" fontId="55" fillId="0" borderId="39" xfId="50" applyFont="1" applyBorder="1" applyAlignment="1">
      <alignment vertical="center"/>
    </xf>
    <xf numFmtId="0" fontId="55" fillId="0" borderId="1" xfId="50" applyFont="1" applyBorder="1" applyAlignment="1">
      <alignment horizontal="center" vertical="center"/>
    </xf>
    <xf numFmtId="0" fontId="59" fillId="0" borderId="1" xfId="50" applyFont="1" applyBorder="1" applyAlignment="1">
      <alignment horizontal="center" vertical="center"/>
    </xf>
    <xf numFmtId="0" fontId="55" fillId="0" borderId="3" xfId="50" applyFont="1" applyFill="1" applyBorder="1" applyAlignment="1">
      <alignment horizontal="center" vertical="center"/>
    </xf>
    <xf numFmtId="0" fontId="55" fillId="0" borderId="29" xfId="50" applyFont="1" applyBorder="1" applyAlignment="1">
      <alignment vertical="center"/>
    </xf>
    <xf numFmtId="0" fontId="55" fillId="0" borderId="1" xfId="50" applyFont="1" applyBorder="1" applyAlignment="1">
      <alignment vertical="center"/>
    </xf>
    <xf numFmtId="0" fontId="55" fillId="0" borderId="1" xfId="50" applyFont="1" applyFill="1" applyBorder="1" applyAlignment="1">
      <alignment horizontal="center" vertical="center"/>
    </xf>
    <xf numFmtId="0" fontId="55" fillId="0" borderId="44" xfId="50" applyFont="1" applyBorder="1" applyAlignment="1">
      <alignment vertical="center"/>
    </xf>
    <xf numFmtId="0" fontId="55" fillId="0" borderId="43" xfId="50" applyFont="1" applyBorder="1" applyAlignment="1">
      <alignment vertical="center"/>
    </xf>
    <xf numFmtId="0" fontId="55" fillId="0" borderId="42" xfId="50" applyFont="1" applyBorder="1" applyAlignment="1">
      <alignment vertical="center"/>
    </xf>
    <xf numFmtId="0" fontId="55" fillId="0" borderId="26" xfId="50" applyFont="1" applyFill="1" applyBorder="1" applyAlignment="1">
      <alignment horizontal="center" vertical="center"/>
    </xf>
    <xf numFmtId="0" fontId="55" fillId="0" borderId="4" xfId="50" applyFont="1" applyBorder="1" applyAlignment="1">
      <alignment horizontal="center" vertical="center" wrapText="1"/>
    </xf>
    <xf numFmtId="0" fontId="1" fillId="0" borderId="7" xfId="50" applyBorder="1" applyAlignment="1">
      <alignment horizontal="center" vertical="center" wrapText="1"/>
    </xf>
    <xf numFmtId="0" fontId="1" fillId="0" borderId="3" xfId="50" applyBorder="1" applyAlignment="1">
      <alignment horizontal="center" vertical="center" wrapText="1"/>
    </xf>
    <xf numFmtId="0" fontId="55" fillId="0" borderId="2" xfId="50" applyFont="1" applyFill="1" applyBorder="1" applyAlignment="1">
      <alignment horizontal="center" vertical="center"/>
    </xf>
    <xf numFmtId="0" fontId="55" fillId="0" borderId="27" xfId="50" applyFont="1" applyBorder="1" applyAlignment="1">
      <alignment vertical="center"/>
    </xf>
    <xf numFmtId="0" fontId="55" fillId="0" borderId="26" xfId="50" applyFont="1" applyBorder="1" applyAlignment="1">
      <alignment vertical="center"/>
    </xf>
    <xf numFmtId="0" fontId="55" fillId="0" borderId="38" xfId="50" applyFont="1" applyBorder="1" applyAlignment="1">
      <alignment vertical="center"/>
    </xf>
    <xf numFmtId="0" fontId="55" fillId="0" borderId="6" xfId="50" applyFont="1" applyBorder="1" applyAlignment="1">
      <alignment vertical="center"/>
    </xf>
    <xf numFmtId="0" fontId="55" fillId="0" borderId="6" xfId="50" applyFont="1" applyFill="1" applyBorder="1" applyAlignment="1">
      <alignment horizontal="center" vertical="center"/>
    </xf>
    <xf numFmtId="0" fontId="55" fillId="0" borderId="37" xfId="50" applyFont="1" applyBorder="1" applyAlignment="1">
      <alignment horizontal="left" vertical="center"/>
    </xf>
    <xf numFmtId="0" fontId="55" fillId="0" borderId="36" xfId="50" applyFont="1" applyBorder="1" applyAlignment="1">
      <alignment horizontal="left" vertical="center"/>
    </xf>
    <xf numFmtId="0" fontId="55" fillId="0" borderId="35" xfId="50" applyFont="1" applyBorder="1" applyAlignment="1">
      <alignment horizontal="left" vertical="center"/>
    </xf>
    <xf numFmtId="0" fontId="55" fillId="0" borderId="30" xfId="50" applyFont="1" applyBorder="1" applyAlignment="1">
      <alignment horizontal="center" vertical="center"/>
    </xf>
    <xf numFmtId="0" fontId="57" fillId="0" borderId="31" xfId="50" applyFont="1" applyBorder="1" applyAlignment="1">
      <alignment horizontal="left" vertical="center"/>
    </xf>
    <xf numFmtId="0" fontId="57" fillId="0" borderId="30" xfId="50" applyFont="1" applyBorder="1" applyAlignment="1">
      <alignment horizontal="left" vertical="center"/>
    </xf>
    <xf numFmtId="0" fontId="55" fillId="0" borderId="34" xfId="50" applyFont="1" applyBorder="1" applyAlignment="1">
      <alignment vertical="center"/>
    </xf>
    <xf numFmtId="0" fontId="55" fillId="0" borderId="2" xfId="50" applyFont="1" applyBorder="1" applyAlignment="1">
      <alignment vertical="center"/>
    </xf>
    <xf numFmtId="0" fontId="57" fillId="0" borderId="34" xfId="50" applyFont="1" applyBorder="1" applyAlignment="1">
      <alignment vertical="center"/>
    </xf>
    <xf numFmtId="0" fontId="57" fillId="0" borderId="2" xfId="50" applyFont="1" applyBorder="1" applyAlignment="1">
      <alignment vertical="center"/>
    </xf>
    <xf numFmtId="0" fontId="57" fillId="0" borderId="2" xfId="50" applyFont="1" applyFill="1" applyBorder="1" applyAlignment="1">
      <alignment horizontal="center" vertical="center"/>
    </xf>
    <xf numFmtId="0" fontId="57" fillId="0" borderId="28" xfId="50" applyFont="1" applyBorder="1" applyAlignment="1">
      <alignment vertical="center" wrapText="1"/>
    </xf>
    <xf numFmtId="0" fontId="57" fillId="0" borderId="7" xfId="50" applyFont="1" applyBorder="1" applyAlignment="1">
      <alignment vertical="center" wrapText="1"/>
    </xf>
    <xf numFmtId="0" fontId="57" fillId="0" borderId="3" xfId="50" applyFont="1" applyBorder="1" applyAlignment="1">
      <alignment vertical="center" wrapText="1"/>
    </xf>
    <xf numFmtId="0" fontId="57" fillId="0" borderId="1" xfId="50" applyFont="1" applyFill="1" applyBorder="1" applyAlignment="1">
      <alignment horizontal="center" vertical="center"/>
    </xf>
    <xf numFmtId="0" fontId="57" fillId="0" borderId="29" xfId="50" applyFont="1" applyBorder="1" applyAlignment="1">
      <alignment vertical="center"/>
    </xf>
    <xf numFmtId="0" fontId="57" fillId="0" borderId="1" xfId="50" applyFont="1" applyBorder="1" applyAlignment="1">
      <alignment vertical="center"/>
    </xf>
    <xf numFmtId="0" fontId="57" fillId="0" borderId="33" xfId="50" applyFont="1" applyBorder="1" applyAlignment="1">
      <alignment vertical="center"/>
    </xf>
    <xf numFmtId="0" fontId="57" fillId="0" borderId="32" xfId="50" applyFont="1" applyBorder="1" applyAlignment="1">
      <alignment vertical="center"/>
    </xf>
    <xf numFmtId="0" fontId="57" fillId="0" borderId="24" xfId="50" applyFont="1" applyBorder="1" applyAlignment="1">
      <alignment vertical="center"/>
    </xf>
    <xf numFmtId="0" fontId="57" fillId="0" borderId="26" xfId="50" applyFont="1" applyFill="1" applyBorder="1" applyAlignment="1">
      <alignment horizontal="center" vertical="center"/>
    </xf>
    <xf numFmtId="0" fontId="57" fillId="0" borderId="1" xfId="50" applyFont="1" applyFill="1" applyBorder="1" applyAlignment="1">
      <alignment horizontal="center"/>
    </xf>
    <xf numFmtId="0" fontId="55" fillId="0" borderId="1" xfId="50" applyFont="1" applyFill="1" applyBorder="1" applyAlignment="1">
      <alignment horizontal="center"/>
    </xf>
    <xf numFmtId="0" fontId="57" fillId="0" borderId="25" xfId="50" applyFont="1" applyFill="1" applyBorder="1" applyAlignment="1">
      <alignment horizontal="center" vertical="center"/>
    </xf>
    <xf numFmtId="0" fontId="57" fillId="0" borderId="24" xfId="50" applyFont="1" applyFill="1" applyBorder="1" applyAlignment="1">
      <alignment horizontal="center" vertical="center"/>
    </xf>
    <xf numFmtId="0" fontId="57" fillId="0" borderId="25" xfId="50" applyFont="1" applyFill="1" applyBorder="1" applyAlignment="1">
      <alignment horizontal="center"/>
    </xf>
    <xf numFmtId="0" fontId="57" fillId="0" borderId="24" xfId="50" applyFont="1" applyFill="1" applyBorder="1" applyAlignment="1">
      <alignment horizontal="center"/>
    </xf>
    <xf numFmtId="0" fontId="57" fillId="0" borderId="28" xfId="50" applyFont="1" applyBorder="1" applyAlignment="1">
      <alignment horizontal="left" vertical="top"/>
    </xf>
    <xf numFmtId="0" fontId="57" fillId="0" borderId="7" xfId="50" applyFont="1" applyBorder="1" applyAlignment="1">
      <alignment horizontal="left" vertical="top"/>
    </xf>
    <xf numFmtId="0" fontId="57" fillId="0" borderId="3" xfId="50" applyFont="1" applyBorder="1" applyAlignment="1">
      <alignment horizontal="left" vertical="top"/>
    </xf>
    <xf numFmtId="0" fontId="57" fillId="0" borderId="4" xfId="50" applyFont="1" applyFill="1" applyBorder="1" applyAlignment="1">
      <alignment horizontal="center" vertical="center"/>
    </xf>
    <xf numFmtId="0" fontId="57" fillId="0" borderId="3" xfId="50" applyFont="1" applyFill="1" applyBorder="1" applyAlignment="1">
      <alignment horizontal="center" vertical="center"/>
    </xf>
    <xf numFmtId="0" fontId="57" fillId="0" borderId="4" xfId="50" applyFont="1" applyFill="1" applyBorder="1" applyAlignment="1">
      <alignment horizontal="center"/>
    </xf>
    <xf numFmtId="0" fontId="57" fillId="0" borderId="3" xfId="50" applyFont="1" applyFill="1" applyBorder="1" applyAlignment="1">
      <alignment horizontal="center"/>
    </xf>
    <xf numFmtId="0" fontId="43" fillId="0" borderId="0" xfId="2" applyFont="1" applyFill="1" applyAlignment="1">
      <alignment horizontal="center" vertical="top" wrapText="1"/>
    </xf>
    <xf numFmtId="0" fontId="43" fillId="0" borderId="1" xfId="2" applyFont="1" applyFill="1" applyBorder="1" applyAlignment="1">
      <alignment horizontal="center" vertical="center" wrapText="1"/>
    </xf>
    <xf numFmtId="0" fontId="43" fillId="0" borderId="1" xfId="2" applyNumberFormat="1" applyFont="1" applyFill="1" applyBorder="1" applyAlignment="1">
      <alignment horizontal="center" vertical="center" wrapText="1"/>
    </xf>
    <xf numFmtId="0" fontId="43" fillId="0" borderId="1" xfId="0" applyFont="1" applyFill="1" applyBorder="1" applyAlignment="1">
      <alignment horizontal="center" vertical="center" wrapText="1"/>
    </xf>
    <xf numFmtId="0" fontId="43" fillId="0" borderId="10" xfId="2" applyNumberFormat="1" applyFont="1" applyFill="1" applyBorder="1" applyAlignment="1">
      <alignment horizontal="center" vertical="center" wrapText="1"/>
    </xf>
    <xf numFmtId="0" fontId="43" fillId="0" borderId="6" xfId="2" applyNumberFormat="1" applyFont="1" applyFill="1" applyBorder="1" applyAlignment="1">
      <alignment horizontal="center" vertical="center" wrapText="1"/>
    </xf>
    <xf numFmtId="0" fontId="43" fillId="0" borderId="2" xfId="2" applyNumberFormat="1" applyFont="1" applyFill="1" applyBorder="1" applyAlignment="1">
      <alignment horizontal="center" vertical="center" wrapText="1"/>
    </xf>
    <xf numFmtId="0" fontId="43" fillId="0" borderId="1" xfId="2" applyFont="1" applyFill="1" applyBorder="1" applyAlignment="1">
      <alignment horizontal="center" vertical="center"/>
    </xf>
    <xf numFmtId="0" fontId="43" fillId="0" borderId="2" xfId="2" applyFont="1" applyFill="1" applyBorder="1" applyAlignment="1">
      <alignment horizontal="center" vertical="center" wrapText="1"/>
    </xf>
    <xf numFmtId="0" fontId="43" fillId="0" borderId="22" xfId="2" applyFont="1" applyFill="1" applyBorder="1" applyAlignment="1">
      <alignment horizontal="center" vertical="center" wrapText="1"/>
    </xf>
    <xf numFmtId="0" fontId="43" fillId="0" borderId="21" xfId="2" applyFont="1" applyFill="1" applyBorder="1" applyAlignment="1">
      <alignment horizontal="center" vertical="center" wrapText="1"/>
    </xf>
    <xf numFmtId="0" fontId="11" fillId="0" borderId="0" xfId="2" applyFont="1" applyFill="1" applyAlignment="1">
      <alignment horizontal="center"/>
    </xf>
    <xf numFmtId="0" fontId="43" fillId="0" borderId="10" xfId="2" applyFont="1" applyFill="1" applyBorder="1" applyAlignment="1">
      <alignment horizontal="center" vertical="center" wrapText="1"/>
    </xf>
    <xf numFmtId="0" fontId="43" fillId="0" borderId="6" xfId="2" applyFont="1" applyFill="1" applyBorder="1" applyAlignment="1">
      <alignment horizontal="center" vertical="center" wrapText="1"/>
    </xf>
    <xf numFmtId="0" fontId="43" fillId="0" borderId="1" xfId="2" applyFont="1" applyBorder="1" applyAlignment="1">
      <alignment horizontal="center" vertical="center"/>
    </xf>
    <xf numFmtId="0" fontId="43" fillId="0" borderId="0" xfId="2" applyFont="1" applyFill="1" applyAlignment="1">
      <alignment horizontal="center"/>
    </xf>
    <xf numFmtId="0" fontId="43" fillId="0" borderId="9" xfId="52" applyFont="1" applyFill="1" applyBorder="1" applyAlignment="1">
      <alignment horizontal="center" vertical="center" wrapText="1"/>
    </xf>
    <xf numFmtId="0" fontId="43" fillId="0" borderId="23" xfId="52" applyFont="1" applyFill="1" applyBorder="1" applyAlignment="1">
      <alignment horizontal="center" vertical="center" wrapText="1"/>
    </xf>
    <xf numFmtId="0" fontId="43" fillId="0" borderId="22" xfId="52" applyFont="1" applyFill="1" applyBorder="1" applyAlignment="1">
      <alignment horizontal="center" vertical="center" wrapText="1"/>
    </xf>
    <xf numFmtId="0" fontId="43" fillId="0" borderId="20" xfId="52" applyFont="1" applyFill="1" applyBorder="1" applyAlignment="1">
      <alignment horizontal="center" vertical="center" wrapText="1"/>
    </xf>
    <xf numFmtId="0" fontId="43" fillId="0" borderId="4" xfId="52" applyFont="1" applyFill="1" applyBorder="1" applyAlignment="1">
      <alignment horizontal="center" vertical="center"/>
    </xf>
    <xf numFmtId="0" fontId="43" fillId="0" borderId="7" xfId="52" applyFont="1" applyFill="1" applyBorder="1" applyAlignment="1">
      <alignment horizontal="center" vertical="center"/>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39" fillId="0" borderId="20" xfId="49" applyFont="1" applyFill="1" applyBorder="1" applyAlignment="1">
      <alignment horizontal="center"/>
    </xf>
    <xf numFmtId="0" fontId="40" fillId="0" borderId="10" xfId="49" applyFont="1" applyFill="1" applyBorder="1" applyAlignment="1">
      <alignment horizontal="center" vertical="center" wrapText="1"/>
    </xf>
    <xf numFmtId="0" fontId="40" fillId="0" borderId="6" xfId="49" applyFont="1" applyFill="1" applyBorder="1" applyAlignment="1">
      <alignment horizontal="center" vertical="center" wrapText="1"/>
    </xf>
    <xf numFmtId="0" fontId="40" fillId="0" borderId="2" xfId="49" applyFont="1" applyFill="1" applyBorder="1" applyAlignment="1">
      <alignment horizontal="center" vertical="center" wrapText="1"/>
    </xf>
    <xf numFmtId="0" fontId="40" fillId="0" borderId="9" xfId="49" applyFont="1" applyFill="1" applyBorder="1" applyAlignment="1">
      <alignment horizontal="center" vertical="center" wrapText="1"/>
    </xf>
    <xf numFmtId="0" fontId="40" fillId="0" borderId="5" xfId="49" applyFont="1" applyFill="1" applyBorder="1" applyAlignment="1">
      <alignment horizontal="center" vertical="center" wrapText="1"/>
    </xf>
    <xf numFmtId="0" fontId="40" fillId="0" borderId="22" xfId="49" applyFont="1" applyFill="1" applyBorder="1" applyAlignment="1">
      <alignment horizontal="center" vertical="center" wrapText="1"/>
    </xf>
    <xf numFmtId="0" fontId="40" fillId="0" borderId="4" xfId="49" applyFont="1" applyFill="1" applyBorder="1" applyAlignment="1">
      <alignment horizontal="center" vertical="center" wrapText="1"/>
    </xf>
    <xf numFmtId="0" fontId="40" fillId="0" borderId="7" xfId="49" applyFont="1" applyFill="1" applyBorder="1" applyAlignment="1">
      <alignment horizontal="center" vertical="center" wrapText="1"/>
    </xf>
    <xf numFmtId="0" fontId="40" fillId="0" borderId="3" xfId="49" applyFont="1" applyFill="1" applyBorder="1" applyAlignment="1">
      <alignment horizontal="center" vertical="center" wrapText="1"/>
    </xf>
    <xf numFmtId="0" fontId="40" fillId="0" borderId="1" xfId="49" applyFont="1" applyFill="1" applyBorder="1" applyAlignment="1">
      <alignment horizontal="center" vertical="center" wrapText="1"/>
    </xf>
    <xf numFmtId="0" fontId="40" fillId="0" borderId="1" xfId="49" applyFont="1" applyFill="1" applyBorder="1" applyAlignment="1">
      <alignment horizontal="center" vertical="center" textRotation="90" wrapText="1"/>
    </xf>
    <xf numFmtId="0" fontId="43" fillId="0" borderId="10" xfId="49" applyFont="1" applyFill="1" applyBorder="1" applyAlignment="1" applyProtection="1">
      <alignment horizontal="center" vertical="center" wrapText="1"/>
    </xf>
    <xf numFmtId="0" fontId="43" fillId="0" borderId="2" xfId="49" applyFont="1" applyFill="1" applyBorder="1" applyAlignment="1" applyProtection="1">
      <alignment horizontal="center" vertical="center" wrapText="1"/>
    </xf>
    <xf numFmtId="0" fontId="53" fillId="0" borderId="1" xfId="49" applyFont="1" applyFill="1" applyBorder="1" applyAlignment="1">
      <alignment horizontal="center" vertical="center" wrapText="1"/>
    </xf>
    <xf numFmtId="0" fontId="39" fillId="0" borderId="1" xfId="49" applyFont="1" applyFill="1" applyBorder="1" applyAlignment="1">
      <alignment horizontal="center" vertical="center" wrapText="1"/>
    </xf>
    <xf numFmtId="0" fontId="40" fillId="0" borderId="10" xfId="49" applyFont="1" applyFill="1" applyBorder="1" applyAlignment="1">
      <alignment horizontal="center" vertical="center" textRotation="90" wrapText="1"/>
    </xf>
    <xf numFmtId="0" fontId="40" fillId="0" borderId="2" xfId="49" applyFont="1" applyFill="1" applyBorder="1" applyAlignment="1">
      <alignment horizontal="center" vertical="center" textRotation="90" wrapText="1"/>
    </xf>
    <xf numFmtId="0" fontId="44" fillId="0" borderId="10" xfId="45" applyFont="1" applyFill="1" applyBorder="1" applyAlignment="1">
      <alignment horizontal="center" vertical="center" textRotation="90" wrapText="1"/>
    </xf>
    <xf numFmtId="0" fontId="44" fillId="0" borderId="2" xfId="45" applyFont="1" applyFill="1" applyBorder="1" applyAlignment="1">
      <alignment horizontal="center" vertical="center" textRotation="90" wrapText="1"/>
    </xf>
    <xf numFmtId="0" fontId="40" fillId="0" borderId="10" xfId="49" applyFont="1" applyFill="1" applyBorder="1" applyAlignment="1">
      <alignment horizontal="center" vertical="center"/>
    </xf>
    <xf numFmtId="0" fontId="40" fillId="0" borderId="2" xfId="49" applyFont="1" applyFill="1" applyBorder="1" applyAlignment="1">
      <alignment horizontal="center" vertical="center"/>
    </xf>
    <xf numFmtId="0" fontId="43" fillId="0" borderId="10" xfId="2" applyFont="1" applyFill="1" applyBorder="1" applyAlignment="1">
      <alignment horizontal="center" vertical="center" textRotation="90" wrapText="1"/>
    </xf>
    <xf numFmtId="0" fontId="43" fillId="0" borderId="2" xfId="2" applyFont="1" applyFill="1" applyBorder="1" applyAlignment="1">
      <alignment horizontal="center" vertical="center" textRotation="90" wrapText="1"/>
    </xf>
    <xf numFmtId="0" fontId="43" fillId="0" borderId="1" xfId="49" applyFont="1" applyFill="1" applyBorder="1" applyAlignment="1" applyProtection="1">
      <alignment horizontal="center" vertical="center" textRotation="90" wrapText="1"/>
    </xf>
    <xf numFmtId="0" fontId="50" fillId="0" borderId="0" xfId="2" applyFont="1" applyFill="1" applyAlignment="1">
      <alignment horizontal="center"/>
    </xf>
    <xf numFmtId="0" fontId="41" fillId="0" borderId="46" xfId="2" applyFont="1" applyFill="1" applyBorder="1" applyAlignment="1">
      <alignment horizontal="left" vertical="top" wrapText="1"/>
    </xf>
    <xf numFmtId="0" fontId="41" fillId="0" borderId="49" xfId="2" applyFont="1" applyFill="1" applyBorder="1" applyAlignment="1">
      <alignment horizontal="left" vertical="top" wrapText="1"/>
    </xf>
    <xf numFmtId="0" fontId="41" fillId="0" borderId="47" xfId="2" applyFont="1" applyFill="1" applyBorder="1" applyAlignment="1">
      <alignment horizontal="left" vertical="top" wrapText="1"/>
    </xf>
    <xf numFmtId="0" fontId="42" fillId="0" borderId="0" xfId="2" applyFont="1" applyFill="1" applyAlignment="1">
      <alignment horizontal="center" wrapText="1"/>
    </xf>
    <xf numFmtId="0" fontId="42" fillId="0" borderId="0" xfId="2" applyFont="1" applyFill="1" applyAlignment="1">
      <alignment horizontal="center"/>
    </xf>
    <xf numFmtId="0" fontId="0" fillId="0" borderId="1" xfId="0" applyBorder="1" applyAlignment="1">
      <alignment horizontal="left" wrapText="1"/>
    </xf>
  </cellXfs>
  <cellStyles count="68">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4.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3.xml"/><Relationship Id="rId30"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896E-2"/>
        </c:manualLayout>
      </c:layout>
      <c:overlay val="0"/>
      <c:spPr>
        <a:noFill/>
        <a:ln w="25400">
          <a:noFill/>
        </a:ln>
      </c:spPr>
    </c:title>
    <c:autoTitleDeleted val="0"/>
    <c:plotArea>
      <c:layout>
        <c:manualLayout>
          <c:layoutTarget val="inner"/>
          <c:xMode val="edge"/>
          <c:yMode val="edge"/>
          <c:x val="0.17982942779634678"/>
          <c:y val="9.9557370143548388E-2"/>
          <c:w val="0.77652950922849184"/>
          <c:h val="0.80442543447501702"/>
        </c:manualLayout>
      </c:layout>
      <c:lineChart>
        <c:grouping val="standard"/>
        <c:varyColors val="0"/>
        <c:ser>
          <c:idx val="6"/>
          <c:order val="0"/>
          <c:tx>
            <c:v>Накопленный чистый денежный поток</c:v>
          </c:tx>
          <c:spPr>
            <a:ln>
              <a:prstDash val="sysDash"/>
            </a:ln>
          </c:spPr>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0279-42BE-B952-FD911062ACA3}"/>
            </c:ext>
          </c:extLst>
        </c:ser>
        <c:ser>
          <c:idx val="7"/>
          <c:order val="1"/>
          <c:tx>
            <c:v>Дисконтированный поток нарастающим итогом</c:v>
          </c:tx>
          <c:marker>
            <c:symbol val="none"/>
          </c:marker>
          <c:cat>
            <c:numRef>
              <c:f>[4]Лист1!$B$28:$K$28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[4]Лист1!$B$69:$K$69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0279-42BE-B952-FD911062ACA3}"/>
            </c:ext>
          </c:extLst>
        </c:ser>
        <c:dLbls>
          <c:showLegendKey val="0"/>
          <c:showVal val="0"/>
          <c:showCatName val="0"/>
          <c:showSerName val="0"/>
          <c:showPercent val="0"/>
          <c:showBubbleSize val="0"/>
        </c:dLbls>
        <c:smooth val="0"/>
        <c:axId val="225769776"/>
        <c:axId val="225770168"/>
      </c:lineChart>
      <c:catAx>
        <c:axId val="225769776"/>
        <c:scaling>
          <c:orientation val="minMax"/>
        </c:scaling>
        <c:delete val="0"/>
        <c:axPos val="b"/>
        <c:numFmt formatCode="General" sourceLinked="1"/>
        <c:majorTickMark val="out"/>
        <c:minorTickMark val="none"/>
        <c:tickLblPos val="nextTo"/>
        <c:crossAx val="225770168"/>
        <c:crosses val="autoZero"/>
        <c:auto val="1"/>
        <c:lblAlgn val="ctr"/>
        <c:lblOffset val="100"/>
        <c:noMultiLvlLbl val="0"/>
      </c:catAx>
      <c:valAx>
        <c:axId val="22577016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225769776"/>
        <c:crosses val="autoZero"/>
        <c:crossBetween val="between"/>
      </c:valAx>
    </c:plotArea>
    <c:legend>
      <c:legendPos val="r"/>
      <c:layout>
        <c:manualLayout>
          <c:xMode val="edge"/>
          <c:yMode val="edge"/>
          <c:x val="0.1101190476190472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488" l="0.70000000000000062" r="0.70000000000000062" t="0.75000000000000488" header="0.30000000000000032" footer="0.30000000000000032"/>
    <c:pageSetup orientation="portrait"/>
  </c:printSettings>
  <c:userShapes r:id="rId1"/>
</c:chartSpace>
</file>

<file path=xl/drawings/_rels/drawing10.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oneCellAnchor>
    <xdr:from>
      <xdr:col>1</xdr:col>
      <xdr:colOff>0</xdr:colOff>
      <xdr:row>58</xdr:row>
      <xdr:rowOff>0</xdr:rowOff>
    </xdr:from>
    <xdr:ext cx="4268932" cy="1073726"/>
    <xdr:sp macro="" textlink="">
      <xdr:nvSpPr>
        <xdr:cNvPr id="3" name="TextBox 2"/>
        <xdr:cNvSpPr txBox="1"/>
      </xdr:nvSpPr>
      <xdr:spPr>
        <a:xfrm>
          <a:off x="409575" y="37985700"/>
          <a:ext cx="4268932" cy="107372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39</xdr:col>
      <xdr:colOff>0</xdr:colOff>
      <xdr:row>29</xdr:row>
      <xdr:rowOff>38099</xdr:rowOff>
    </xdr:from>
    <xdr:to>
      <xdr:col>44</xdr:col>
      <xdr:colOff>0</xdr:colOff>
      <xdr:row>45</xdr:row>
      <xdr:rowOff>95250</xdr:rowOff>
    </xdr:to>
    <xdr:graphicFrame macro="">
      <xdr:nvGraphicFramePr>
        <xdr:cNvPr id="2"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11.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drawings/drawing2.xml><?xml version="1.0" encoding="utf-8"?>
<xdr:wsDr xmlns:xdr="http://schemas.openxmlformats.org/drawingml/2006/spreadsheetDrawing" xmlns:a="http://schemas.openxmlformats.org/drawingml/2006/main">
  <xdr:oneCellAnchor>
    <xdr:from>
      <xdr:col>1</xdr:col>
      <xdr:colOff>0</xdr:colOff>
      <xdr:row>36</xdr:row>
      <xdr:rowOff>0</xdr:rowOff>
    </xdr:from>
    <xdr:ext cx="4268932" cy="1019176"/>
    <xdr:sp macro="" textlink="">
      <xdr:nvSpPr>
        <xdr:cNvPr id="3" name="TextBox 2"/>
        <xdr:cNvSpPr txBox="1"/>
      </xdr:nvSpPr>
      <xdr:spPr>
        <a:xfrm>
          <a:off x="409575" y="17364075"/>
          <a:ext cx="4268932" cy="1019176"/>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a:effectLst/>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0</xdr:col>
      <xdr:colOff>161925</xdr:colOff>
      <xdr:row>28</xdr:row>
      <xdr:rowOff>9525</xdr:rowOff>
    </xdr:from>
    <xdr:ext cx="4972050" cy="990600"/>
    <xdr:sp macro="" textlink="">
      <xdr:nvSpPr>
        <xdr:cNvPr id="3" name="TextBox 2"/>
        <xdr:cNvSpPr txBox="1"/>
      </xdr:nvSpPr>
      <xdr:spPr>
        <a:xfrm>
          <a:off x="161925" y="13249275"/>
          <a:ext cx="4972050" cy="990600"/>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900" b="1">
              <a:solidFill>
                <a:schemeClr val="tx1"/>
              </a:solidFill>
              <a:effectLst/>
              <a:latin typeface="+mn-lt"/>
              <a:ea typeface="+mn-ea"/>
              <a:cs typeface="+mn-cs"/>
            </a:rPr>
            <a:t>ДОКУМЕНТ</a:t>
          </a:r>
          <a:r>
            <a:rPr lang="ru-RU" sz="900" b="1" baseline="0">
              <a:solidFill>
                <a:schemeClr val="tx1"/>
              </a:solidFill>
              <a:effectLst/>
              <a:latin typeface="+mn-lt"/>
              <a:ea typeface="+mn-ea"/>
              <a:cs typeface="+mn-cs"/>
            </a:rPr>
            <a:t> ПОДПИСАН ЭЛЕКТРОННОЙ ПОДПИСЬЮ</a:t>
          </a:r>
          <a:endParaRPr lang="ru-RU" sz="900">
            <a:effectLst/>
          </a:endParaRPr>
        </a:p>
        <a:p>
          <a:r>
            <a:rPr lang="ru-RU" sz="900" b="1" baseline="0">
              <a:solidFill>
                <a:schemeClr val="tx1"/>
              </a:solidFill>
              <a:effectLst/>
              <a:latin typeface="+mn-lt"/>
              <a:ea typeface="+mn-ea"/>
              <a:cs typeface="+mn-cs"/>
            </a:rPr>
            <a:t>СВЕДЕНИЯ О СЕРТИФИКАТЕ ЭП</a:t>
          </a:r>
          <a:endParaRPr lang="ru-RU" sz="900">
            <a:effectLst/>
          </a:endParaRPr>
        </a:p>
        <a:p>
          <a:r>
            <a:rPr lang="ru-RU" sz="1100">
              <a:solidFill>
                <a:schemeClr val="tx1"/>
              </a:solidFill>
              <a:effectLst/>
              <a:latin typeface="+mn-lt"/>
              <a:ea typeface="+mn-ea"/>
              <a:cs typeface="+mn-cs"/>
            </a:rPr>
            <a:t>Владелец: Гончеров Олег Васильевич. </a:t>
          </a:r>
          <a:endParaRPr lang="ru-RU" sz="90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90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900">
            <a:effectLst/>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25</xdr:row>
      <xdr:rowOff>0</xdr:rowOff>
    </xdr:from>
    <xdr:ext cx="4179094" cy="1214438"/>
    <xdr:sp macro="" textlink="">
      <xdr:nvSpPr>
        <xdr:cNvPr id="2" name="TextBox 1"/>
        <xdr:cNvSpPr txBox="1"/>
      </xdr:nvSpPr>
      <xdr:spPr>
        <a:xfrm>
          <a:off x="1178719" y="10287000"/>
          <a:ext cx="4179094" cy="1214438"/>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100" b="1">
              <a:solidFill>
                <a:schemeClr val="tx1"/>
              </a:solidFill>
              <a:effectLst/>
              <a:latin typeface="+mn-lt"/>
              <a:ea typeface="+mn-ea"/>
              <a:cs typeface="+mn-cs"/>
            </a:rPr>
            <a:t>ДОКУМЕНТ</a:t>
          </a:r>
          <a:r>
            <a:rPr lang="ru-RU" sz="1100" b="1" baseline="0">
              <a:solidFill>
                <a:schemeClr val="tx1"/>
              </a:solidFill>
              <a:effectLst/>
              <a:latin typeface="+mn-lt"/>
              <a:ea typeface="+mn-ea"/>
              <a:cs typeface="+mn-cs"/>
            </a:rPr>
            <a:t> ПОДПИСАН ЭЛЕКТРОННОЙ ПОДПИСЬЮ</a:t>
          </a:r>
          <a:endParaRPr lang="ru-RU">
            <a:effectLst/>
          </a:endParaRPr>
        </a:p>
        <a:p>
          <a:r>
            <a:rPr lang="ru-RU" sz="1100" b="1" baseline="0">
              <a:solidFill>
                <a:schemeClr val="tx1"/>
              </a:solidFill>
              <a:effectLst/>
              <a:latin typeface="+mn-lt"/>
              <a:ea typeface="+mn-ea"/>
              <a:cs typeface="+mn-cs"/>
            </a:rPr>
            <a:t>СВЕДЕНИЯ О СЕРТИФИКАТЕ ЭП</a:t>
          </a:r>
          <a:endParaRPr lang="ru-RU">
            <a:effectLst/>
          </a:endParaRPr>
        </a:p>
        <a:p>
          <a:r>
            <a:rPr lang="ru-RU" sz="1100">
              <a:solidFill>
                <a:schemeClr val="tx1"/>
              </a:solidFill>
              <a:effectLst/>
              <a:latin typeface="+mn-lt"/>
              <a:ea typeface="+mn-ea"/>
              <a:cs typeface="+mn-cs"/>
            </a:rPr>
            <a:t>Владелец: Гончеров Олег Васильевич. </a:t>
          </a:r>
          <a:endParaRPr lang="ru-RU">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01 09 5f 35 00 17 ab 52 be 42 67 b0 8a ee 16 db 91   </a:t>
          </a:r>
          <a:endParaRPr lang="ru-RU">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02.12.2019 по 25.12.2020. </a:t>
          </a:r>
          <a:endParaRPr lang="ru-RU">
            <a:effectLst/>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0</xdr:col>
      <xdr:colOff>225136</xdr:colOff>
      <xdr:row>91</xdr:row>
      <xdr:rowOff>17318</xdr:rowOff>
    </xdr:from>
    <xdr:ext cx="4502728" cy="1091045"/>
    <xdr:sp macro="" textlink="">
      <xdr:nvSpPr>
        <xdr:cNvPr id="3" name="TextBox 2"/>
        <xdr:cNvSpPr txBox="1"/>
      </xdr:nvSpPr>
      <xdr:spPr>
        <a:xfrm>
          <a:off x="225136" y="69601773"/>
          <a:ext cx="4502728"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60</xdr:row>
      <xdr:rowOff>0</xdr:rowOff>
    </xdr:from>
    <xdr:ext cx="4572000" cy="1091045"/>
    <xdr:sp macro="" textlink="">
      <xdr:nvSpPr>
        <xdr:cNvPr id="2" name="TextBox 1"/>
        <xdr:cNvSpPr txBox="1"/>
      </xdr:nvSpPr>
      <xdr:spPr>
        <a:xfrm>
          <a:off x="396875" y="19478625"/>
          <a:ext cx="45720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94</xdr:row>
      <xdr:rowOff>0</xdr:rowOff>
    </xdr:from>
    <xdr:ext cx="4370294" cy="1091045"/>
    <xdr:sp macro="" textlink="">
      <xdr:nvSpPr>
        <xdr:cNvPr id="2" name="TextBox 1"/>
        <xdr:cNvSpPr txBox="1"/>
      </xdr:nvSpPr>
      <xdr:spPr>
        <a:xfrm>
          <a:off x="605118" y="25269265"/>
          <a:ext cx="4370294"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0</xdr:colOff>
      <xdr:row>107</xdr:row>
      <xdr:rowOff>0</xdr:rowOff>
    </xdr:from>
    <xdr:ext cx="4495800" cy="1091045"/>
    <xdr:sp macro="" textlink="">
      <xdr:nvSpPr>
        <xdr:cNvPr id="2" name="TextBox 1"/>
        <xdr:cNvSpPr txBox="1"/>
      </xdr:nvSpPr>
      <xdr:spPr>
        <a:xfrm>
          <a:off x="0" y="35699700"/>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33</xdr:row>
      <xdr:rowOff>0</xdr:rowOff>
    </xdr:from>
    <xdr:ext cx="4495800" cy="1091045"/>
    <xdr:sp macro="" textlink="">
      <xdr:nvSpPr>
        <xdr:cNvPr id="5" name="TextBox 4"/>
        <xdr:cNvSpPr txBox="1"/>
      </xdr:nvSpPr>
      <xdr:spPr>
        <a:xfrm>
          <a:off x="612321" y="5483679"/>
          <a:ext cx="4495800" cy="1091045"/>
        </a:xfrm>
        <a:prstGeom prst="rect">
          <a:avLst/>
        </a:prstGeom>
        <a:noFill/>
        <a:ln w="15875" cap="rnd">
          <a:solidFill>
            <a:schemeClr val="accent1"/>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ctr">
          <a:noAutofit/>
        </a:bodyPr>
        <a:lstStyle/>
        <a:p>
          <a:r>
            <a:rPr lang="ru-RU" sz="1050" b="1">
              <a:solidFill>
                <a:schemeClr val="tx1"/>
              </a:solidFill>
              <a:effectLst/>
              <a:latin typeface="+mn-lt"/>
              <a:ea typeface="+mn-ea"/>
              <a:cs typeface="+mn-cs"/>
            </a:rPr>
            <a:t>ДОКУМЕНТ</a:t>
          </a:r>
          <a:r>
            <a:rPr lang="ru-RU" sz="1050" b="1" baseline="0">
              <a:solidFill>
                <a:schemeClr val="tx1"/>
              </a:solidFill>
              <a:effectLst/>
              <a:latin typeface="+mn-lt"/>
              <a:ea typeface="+mn-ea"/>
              <a:cs typeface="+mn-cs"/>
            </a:rPr>
            <a:t> ПОДПИСАН ЭЛЕКТРОННОЙ ПОДПИСЬЮ</a:t>
          </a:r>
          <a:endParaRPr lang="ru-RU" sz="1050">
            <a:effectLst/>
          </a:endParaRPr>
        </a:p>
        <a:p>
          <a:r>
            <a:rPr lang="ru-RU" sz="1050" b="1" baseline="0">
              <a:solidFill>
                <a:schemeClr val="tx1"/>
              </a:solidFill>
              <a:effectLst/>
              <a:latin typeface="+mn-lt"/>
              <a:ea typeface="+mn-ea"/>
              <a:cs typeface="+mn-cs"/>
            </a:rPr>
            <a:t>СВЕДЕНИЯ О СЕРТИФИКАТЕ ЭП</a:t>
          </a:r>
          <a:endParaRPr lang="ru-RU" sz="1050">
            <a:effectLst/>
          </a:endParaRPr>
        </a:p>
        <a:p>
          <a:r>
            <a:rPr lang="ru-RU" sz="1100">
              <a:solidFill>
                <a:schemeClr val="tx1"/>
              </a:solidFill>
              <a:effectLst/>
              <a:latin typeface="+mn-lt"/>
              <a:ea typeface="+mn-ea"/>
              <a:cs typeface="+mn-cs"/>
            </a:rPr>
            <a:t>Владелец: Гончеров Олег Васильевич. </a:t>
          </a:r>
          <a:endParaRPr lang="ru-RU" sz="1050">
            <a:effectLst/>
          </a:endParaRPr>
        </a:p>
        <a:p>
          <a:r>
            <a:rPr lang="ru-RU" sz="1100">
              <a:solidFill>
                <a:schemeClr val="tx1"/>
              </a:solidFill>
              <a:effectLst/>
              <a:latin typeface="+mn-lt"/>
              <a:ea typeface="+mn-ea"/>
              <a:cs typeface="+mn-cs"/>
            </a:rPr>
            <a:t>Серийный номер: </a:t>
          </a:r>
          <a:r>
            <a:rPr lang="en-US" sz="1100">
              <a:solidFill>
                <a:schemeClr val="tx1"/>
              </a:solidFill>
              <a:effectLst/>
              <a:latin typeface="+mn-lt"/>
              <a:ea typeface="+mn-ea"/>
              <a:cs typeface="+mn-cs"/>
            </a:rPr>
            <a:t>03 69 e2 70 00 de ad d4 a7 41 90 33 21 de 6a db d8 </a:t>
          </a:r>
          <a:endParaRPr lang="ru-RU" sz="1050">
            <a:effectLst/>
          </a:endParaRPr>
        </a:p>
        <a:p>
          <a:r>
            <a:rPr lang="ru-RU" sz="1100">
              <a:solidFill>
                <a:schemeClr val="tx1"/>
              </a:solidFill>
              <a:effectLst/>
              <a:latin typeface="+mn-lt"/>
              <a:ea typeface="+mn-ea"/>
              <a:cs typeface="+mn-cs"/>
            </a:rPr>
            <a:t>Срок</a:t>
          </a:r>
          <a:r>
            <a:rPr lang="ru-RU" sz="1100" baseline="0">
              <a:solidFill>
                <a:schemeClr val="tx1"/>
              </a:solidFill>
              <a:effectLst/>
              <a:latin typeface="+mn-lt"/>
              <a:ea typeface="+mn-ea"/>
              <a:cs typeface="+mn-cs"/>
            </a:rPr>
            <a:t> действия:</a:t>
          </a:r>
          <a:r>
            <a:rPr lang="ru-RU" sz="1100">
              <a:solidFill>
                <a:schemeClr val="tx1"/>
              </a:solidFill>
              <a:effectLst/>
              <a:latin typeface="+mn-lt"/>
              <a:ea typeface="+mn-ea"/>
              <a:cs typeface="+mn-cs"/>
            </a:rPr>
            <a:t> с 12.11.2021 по 12.02.2023</a:t>
          </a:r>
          <a:endParaRPr lang="ru-RU" sz="1050">
            <a:effectLst/>
          </a:endParaRPr>
        </a:p>
      </xdr:txBody>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1055;&#1056;&#1054;&#1043;&#1056;&#1040;&#1052;&#1052;&#1040;/&#1048;&#1053;&#1042;&#1045;&#1057;&#1058;&#1048;&#1062;&#1048;&#1054;&#1053;&#1053;&#1040;&#1071;%202018-2020%20&#1043;/&#1059;&#1058;&#1042;&#1045;&#1056;&#1046;&#1044;&#1045;&#1053;&#1053;&#1040;&#1071;%20&#1048;&#1053;&#1042;&#1045;&#1057;&#1058;&#1048;&#1062;&#1048;&#1054;&#1053;&#1053;&#1040;&#1071;%20&#1053;&#1040;%202018-2020%20&#1043;&#1043;/&#1050;&#1086;&#1088;&#1088;&#1077;&#1082;&#1090;&#1080;&#1088;&#1086;&#1074;&#1082;&#1072;%20&#1087;&#1088;&#1086;&#1075;&#1088;&#1072;&#1084;&#1084;&#1099;%202018%20&#1075;/I0810_1032402976870_03_0_04_0%20-%20&#1082;&#1086;&#1087;&#1080;&#110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2;&#1086;&#1080;%20&#1076;&#1086;&#1082;&#1091;&#1084;&#1077;&#1085;&#1090;&#1099;/&#1044;&#1077;&#1088;&#1075;&#1072;&#1095;-1/&#1048;&#1053;&#1042;&#1045;&#1057;&#1058;&#1048;&#1062;&#1048;&#1054;&#1053;&#1053;&#1040;&#1071;%202021-2025%20&#1075;&#1075;/&#1048;&#1053;&#1042;&#1045;&#1057;&#1058;&#1048;&#1062;&#1048;&#1054;&#1053;&#1053;&#1040;&#1071;%20&#1055;&#1056;&#1054;&#1043;&#1056;&#1040;&#1052;&#1052;&#1040;%202021-2025%20&#1088;&#1072;&#1073;&#1086;&#1095;&#1080;&#1081;%20&#1072;&#1084;&#1086;&#1088;&#1090;&#1080;&#1079;.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ergachVV\AppData\Local\Microsoft\Windows\Temporary%20Internet%20Files\Content.Outlook\QZ6ZH4LJ\&#1055;&#1072;&#1089;&#1087;&#1086;&#1088;&#1090;%20&#1080;&#1085;&#1074;&#1077;&#1089;&#1090;&#1080;&#1094;&#1080;&#1086;&#1085;&#1085;&#1086;&#1075;&#1086;%20&#1087;&#1088;&#1086;&#1077;&#1082;&#1090;&#1072;%20&#1053;_&#1057;&#1058;&#1056;09763.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2018-2020"/>
    </sheetNames>
    <sheetDataSet>
      <sheetData sheetId="0" refreshError="1">
        <row r="50">
          <cell r="K50">
            <v>1.7203389830508473</v>
          </cell>
        </row>
        <row r="61">
          <cell r="K61">
            <v>0</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Было"/>
      <sheetName val="2021-2025 амортиз"/>
      <sheetName val="ТП"/>
      <sheetName val="СЕТИ"/>
      <sheetName val="1 2021 год"/>
      <sheetName val="1 2022 год"/>
      <sheetName val="1 2023 год"/>
      <sheetName val="1 2024 год"/>
      <sheetName val="1 2025 год"/>
      <sheetName val="2 2021-2025"/>
      <sheetName val="3 2021-2025"/>
      <sheetName val="4 2021-2025"/>
      <sheetName val="5 2021"/>
      <sheetName val="6 2021-2025"/>
      <sheetName val="7 2021-2025"/>
      <sheetName val="8 запол для объек диспетчеризац"/>
      <sheetName val="9 2021-2025"/>
      <sheetName val="10 2021-2025"/>
      <sheetName val="11.1"/>
      <sheetName val="11.2"/>
      <sheetName val="11.3"/>
      <sheetName val="12 2021-2025"/>
      <sheetName val="13"/>
      <sheetName val="14 "/>
      <sheetName val="17 индексы-дефляторы"/>
      <sheetName val="18 целевые пок из пок качества"/>
      <sheetName val="15"/>
      <sheetName val="16"/>
    </sheetNames>
    <sheetDataSet>
      <sheetData sheetId="0"/>
      <sheetData sheetId="1">
        <row r="3">
          <cell r="C3" t="str">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ell>
          <cell r="D3" t="str">
            <v>К_СТР13213</v>
          </cell>
          <cell r="E3" t="str">
            <v>2021</v>
          </cell>
          <cell r="F3" t="str">
            <v>1945</v>
          </cell>
          <cell r="G3">
            <v>3.0851977100000001</v>
          </cell>
          <cell r="H3">
            <v>2.5709980899999998</v>
          </cell>
          <cell r="I3">
            <v>0</v>
          </cell>
          <cell r="J3">
            <v>1.3404733</v>
          </cell>
          <cell r="K3">
            <v>0.77069792999999998</v>
          </cell>
          <cell r="L3">
            <v>0.45982686</v>
          </cell>
        </row>
        <row r="4">
          <cell r="C4" t="str">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ell>
          <cell r="D4" t="str">
            <v>К_СТР09756</v>
          </cell>
          <cell r="E4">
            <v>2021</v>
          </cell>
          <cell r="F4">
            <v>1970</v>
          </cell>
          <cell r="G4">
            <v>0.68187931000000002</v>
          </cell>
          <cell r="H4">
            <v>0.56823276</v>
          </cell>
          <cell r="I4">
            <v>0</v>
          </cell>
          <cell r="J4">
            <v>7.9113699999999981E-2</v>
          </cell>
          <cell r="K4">
            <v>0.45256769000000002</v>
          </cell>
          <cell r="L4">
            <v>3.655137E-2</v>
          </cell>
        </row>
        <row r="5">
          <cell r="C5" t="str">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ell>
          <cell r="D5" t="str">
            <v>К_ИНФ05015</v>
          </cell>
          <cell r="E5">
            <v>2021</v>
          </cell>
          <cell r="F5">
            <v>1957</v>
          </cell>
          <cell r="G5">
            <v>0.50515911999999996</v>
          </cell>
          <cell r="H5">
            <v>0.42096592999999999</v>
          </cell>
          <cell r="I5">
            <v>0</v>
          </cell>
          <cell r="J5">
            <v>0.40869856999999998</v>
          </cell>
          <cell r="K5">
            <v>0</v>
          </cell>
          <cell r="L5">
            <v>1.226736E-2</v>
          </cell>
        </row>
        <row r="6">
          <cell r="C6" t="str">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ell>
          <cell r="D6" t="str">
            <v>К_ИНФ07979</v>
          </cell>
          <cell r="E6">
            <v>2021</v>
          </cell>
          <cell r="F6">
            <v>1959</v>
          </cell>
          <cell r="G6">
            <v>0.93317804000000004</v>
          </cell>
          <cell r="H6">
            <v>0.77764836999999998</v>
          </cell>
          <cell r="I6">
            <v>0</v>
          </cell>
          <cell r="J6">
            <v>0.77371354999999997</v>
          </cell>
          <cell r="K6">
            <v>0</v>
          </cell>
          <cell r="L6">
            <v>3.9348200000000003E-3</v>
          </cell>
        </row>
        <row r="10">
          <cell r="B10">
            <v>15</v>
          </cell>
          <cell r="C10" t="str">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ell>
          <cell r="D10" t="str">
            <v>К_СТР09555</v>
          </cell>
          <cell r="E10">
            <v>2022</v>
          </cell>
          <cell r="F10">
            <v>1965</v>
          </cell>
          <cell r="G10">
            <v>4.0827070699999997</v>
          </cell>
          <cell r="H10">
            <v>3.4022558900000002</v>
          </cell>
          <cell r="I10">
            <v>0</v>
          </cell>
          <cell r="J10">
            <v>1.5072204900000001</v>
          </cell>
          <cell r="K10">
            <v>1.5044970600000001</v>
          </cell>
          <cell r="L10">
            <v>0.39053833999999998</v>
          </cell>
        </row>
        <row r="11">
          <cell r="C11" t="str">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ell>
          <cell r="D11" t="str">
            <v>К_ИНФ07089</v>
          </cell>
          <cell r="E11" t="str">
            <v>2022</v>
          </cell>
          <cell r="F11" t="str">
            <v>1958</v>
          </cell>
          <cell r="G11">
            <v>0.36587346999999998</v>
          </cell>
          <cell r="H11">
            <v>0.30489455999999998</v>
          </cell>
          <cell r="I11">
            <v>0</v>
          </cell>
          <cell r="J11">
            <v>0.30095973999999998</v>
          </cell>
          <cell r="K11">
            <v>0</v>
          </cell>
          <cell r="L11">
            <v>3.9348200000000003E-3</v>
          </cell>
        </row>
        <row r="12">
          <cell r="C12" t="str">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ell>
          <cell r="D12" t="str">
            <v>К_ИНФ08452</v>
          </cell>
          <cell r="E12">
            <v>2022</v>
          </cell>
          <cell r="F12">
            <v>1960</v>
          </cell>
          <cell r="G12">
            <v>0.67924450000000003</v>
          </cell>
          <cell r="H12">
            <v>0.56603707999999997</v>
          </cell>
          <cell r="I12">
            <v>0</v>
          </cell>
          <cell r="J12">
            <v>0.54937320000000001</v>
          </cell>
          <cell r="K12">
            <v>0</v>
          </cell>
          <cell r="L12">
            <v>1.6663879999999999E-2</v>
          </cell>
        </row>
        <row r="16">
          <cell r="B16">
            <v>29</v>
          </cell>
          <cell r="C16" t="str">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ell>
          <cell r="D16" t="str">
            <v>К_СТР09760КЛ</v>
          </cell>
          <cell r="E16" t="str">
            <v>2023</v>
          </cell>
          <cell r="F16" t="str">
            <v>1961</v>
          </cell>
          <cell r="G16">
            <v>1.4075926299999999</v>
          </cell>
          <cell r="H16">
            <v>1.1729938600000001</v>
          </cell>
          <cell r="I16">
            <v>0</v>
          </cell>
          <cell r="J16">
            <v>1.1651230000000001</v>
          </cell>
          <cell r="K16">
            <v>0</v>
          </cell>
          <cell r="L16">
            <v>7.8708600000000004E-3</v>
          </cell>
        </row>
        <row r="17">
          <cell r="B17">
            <v>32</v>
          </cell>
          <cell r="C17" t="str">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ell>
          <cell r="D17" t="str">
            <v>К_ИНФ08004</v>
          </cell>
          <cell r="E17" t="str">
            <v>2023</v>
          </cell>
          <cell r="F17" t="str">
            <v>1991</v>
          </cell>
          <cell r="G17">
            <v>1.02149047</v>
          </cell>
          <cell r="H17">
            <v>0.85124206000000002</v>
          </cell>
          <cell r="I17">
            <v>0</v>
          </cell>
          <cell r="J17">
            <v>0.81833869999999997</v>
          </cell>
          <cell r="K17">
            <v>0</v>
          </cell>
          <cell r="L17">
            <v>3.290336E-2</v>
          </cell>
        </row>
        <row r="18">
          <cell r="B18">
            <v>37</v>
          </cell>
          <cell r="C18" t="str">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ell>
          <cell r="D18" t="str">
            <v>К_ИНФ15358</v>
          </cell>
          <cell r="E18" t="str">
            <v>2023</v>
          </cell>
          <cell r="F18" t="str">
            <v>1999</v>
          </cell>
          <cell r="G18">
            <v>2.71661354</v>
          </cell>
          <cell r="H18">
            <v>2.26384462</v>
          </cell>
          <cell r="I18">
            <v>0</v>
          </cell>
          <cell r="J18">
            <v>2.2402345299999999</v>
          </cell>
          <cell r="K18">
            <v>0</v>
          </cell>
          <cell r="L18">
            <v>2.361009E-2</v>
          </cell>
        </row>
        <row r="22">
          <cell r="C22" t="str">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ell>
          <cell r="D22" t="str">
            <v>К_СТР09761</v>
          </cell>
          <cell r="E22">
            <v>2024</v>
          </cell>
          <cell r="F22">
            <v>1980</v>
          </cell>
          <cell r="G22">
            <v>4.2769045099999996</v>
          </cell>
          <cell r="H22">
            <v>3.5640870900000001</v>
          </cell>
          <cell r="I22">
            <v>0</v>
          </cell>
          <cell r="J22">
            <v>1.6110302600000002</v>
          </cell>
          <cell r="K22">
            <v>1.5912934999999999</v>
          </cell>
          <cell r="L22">
            <v>0.36176332999999999</v>
          </cell>
        </row>
        <row r="23">
          <cell r="C23" t="str">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ell>
          <cell r="D23" t="str">
            <v>К_ИНФ08348</v>
          </cell>
          <cell r="E23" t="str">
            <v>2024</v>
          </cell>
          <cell r="F23" t="str">
            <v>1963</v>
          </cell>
          <cell r="G23">
            <v>0.96083419999999997</v>
          </cell>
          <cell r="H23">
            <v>0.80069517000000001</v>
          </cell>
          <cell r="I23">
            <v>0</v>
          </cell>
          <cell r="J23">
            <v>0.79282514000000004</v>
          </cell>
          <cell r="K23">
            <v>0</v>
          </cell>
          <cell r="L23">
            <v>7.8700300000000001E-3</v>
          </cell>
        </row>
        <row r="27">
          <cell r="C27" t="str">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ell>
          <cell r="D27" t="str">
            <v>К_СТР09760ТП</v>
          </cell>
          <cell r="E27">
            <v>2025</v>
          </cell>
          <cell r="F27">
            <v>1969</v>
          </cell>
          <cell r="G27">
            <v>2.9959880499999998</v>
          </cell>
          <cell r="H27">
            <v>2.4966567099999999</v>
          </cell>
          <cell r="I27">
            <v>0</v>
          </cell>
          <cell r="J27">
            <v>1.4298108700000001</v>
          </cell>
          <cell r="K27">
            <v>0.77482280999999997</v>
          </cell>
          <cell r="L27">
            <v>0.29202303000000002</v>
          </cell>
        </row>
        <row r="28">
          <cell r="C28" t="str">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ell>
          <cell r="D28" t="str">
            <v>К_СТР09764КЛН</v>
          </cell>
          <cell r="E28" t="str">
            <v>2025</v>
          </cell>
          <cell r="F28" t="str">
            <v>1960</v>
          </cell>
          <cell r="G28">
            <v>2.2196846899999998</v>
          </cell>
          <cell r="H28">
            <v>1.8497372400000001</v>
          </cell>
          <cell r="I28">
            <v>0</v>
          </cell>
          <cell r="J28">
            <v>1.8261275300000002</v>
          </cell>
          <cell r="K28">
            <v>0</v>
          </cell>
          <cell r="L28">
            <v>2.3609709999999999E-2</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1. паспорт местоположение"/>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s>
    <sheetDataSet>
      <sheetData sheetId="0"/>
      <sheetData sheetId="1">
        <row r="9">
          <cell r="A9" t="str">
            <v>Общество с ограниченной ответственностью "Красноярский жилищно-коммунальный комплекс"</v>
          </cell>
          <cell r="B9">
            <v>0</v>
          </cell>
          <cell r="C9">
            <v>0</v>
          </cell>
        </row>
      </sheetData>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1.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2.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13.bin"/><Relationship Id="rId4" Type="http://schemas.openxmlformats.org/officeDocument/2006/relationships/comments" Target="../comments5.xml"/></Relationships>
</file>

<file path=xl/worksheets/_rels/sheet17.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18.xml.rels><?xml version="1.0" encoding="UTF-8" standalone="yes"?>
<Relationships xmlns="http://schemas.openxmlformats.org/package/2006/relationships"><Relationship Id="rId3" Type="http://schemas.openxmlformats.org/officeDocument/2006/relationships/printerSettings" Target="../printerSettings/printerSettings14.bin"/><Relationship Id="rId2" Type="http://schemas.openxmlformats.org/officeDocument/2006/relationships/hyperlink" Target="consultantplus://offline/ref=227D8D9B40F91F62C1CDD8DCD3D046EBA62A3CA12A6E10A30B86E3A1B6A2D19ED7533EF87287A237FEB43B9DDAtCl2F" TargetMode="External"/><Relationship Id="rId1" Type="http://schemas.openxmlformats.org/officeDocument/2006/relationships/hyperlink" Target="consultantplus://offline/ref=227D8D9B40F91F62C1CDD8DCD3D046EBA62E38A0286210A30B86E3A1B6A2D19ED7533EF87287A237FEB43B9DDAtCl2F" TargetMode="External"/><Relationship Id="rId4" Type="http://schemas.openxmlformats.org/officeDocument/2006/relationships/drawing" Target="../drawings/drawing9.xml"/></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Y111"/>
  <sheetViews>
    <sheetView topLeftCell="A78" workbookViewId="0">
      <selection activeCell="L78" sqref="L1:L1048576"/>
    </sheetView>
  </sheetViews>
  <sheetFormatPr defaultRowHeight="15" x14ac:dyDescent="0.25"/>
  <cols>
    <col min="1" max="1" width="12.140625" style="225" customWidth="1"/>
    <col min="2" max="2" width="50.7109375" style="225" customWidth="1"/>
    <col min="3" max="3" width="18.7109375" style="240" customWidth="1"/>
    <col min="4" max="4" width="8.85546875" style="225" customWidth="1"/>
    <col min="5" max="6" width="9.28515625" style="225" customWidth="1"/>
    <col min="7" max="7" width="8.7109375" style="225" customWidth="1"/>
    <col min="8" max="8" width="8.7109375" style="241" customWidth="1"/>
    <col min="9" max="9" width="13.42578125" style="242" customWidth="1"/>
    <col min="10" max="10" width="8.7109375" style="225" customWidth="1"/>
    <col min="11" max="11" width="11.7109375" style="225" customWidth="1"/>
    <col min="12" max="12" width="13.85546875" style="546" customWidth="1"/>
    <col min="13" max="13" width="11.42578125" style="221" customWidth="1"/>
    <col min="14" max="14" width="10.85546875" style="221" customWidth="1"/>
    <col min="15" max="15" width="19.140625" style="221" customWidth="1"/>
    <col min="16" max="16" width="20.28515625" style="221" customWidth="1"/>
    <col min="17" max="17" width="18.42578125" style="221" customWidth="1"/>
    <col min="18" max="18" width="19.140625" style="221" customWidth="1"/>
    <col min="19" max="19" width="19.85546875" style="221" customWidth="1"/>
    <col min="20" max="20" width="11.5703125" style="221" customWidth="1"/>
    <col min="21" max="21" width="11" style="221" customWidth="1"/>
    <col min="22" max="22" width="10" style="221" customWidth="1"/>
    <col min="23" max="23" width="10.42578125" style="221" customWidth="1"/>
    <col min="24" max="24" width="10.140625" style="221" customWidth="1"/>
    <col min="25" max="25" width="8.7109375" style="221" customWidth="1"/>
    <col min="26" max="26" width="6.7109375" style="221" customWidth="1"/>
    <col min="27" max="27" width="9.140625" style="221" customWidth="1"/>
    <col min="28" max="28" width="12.42578125" style="221" customWidth="1"/>
    <col min="29" max="29" width="7" style="221" customWidth="1"/>
    <col min="30" max="30" width="8" style="221" customWidth="1"/>
    <col min="31" max="31" width="6.7109375" style="221" customWidth="1"/>
    <col min="32" max="32" width="11.85546875" style="221" customWidth="1"/>
    <col min="33" max="33" width="13.42578125" style="221" customWidth="1"/>
    <col min="34" max="34" width="8" style="221" customWidth="1"/>
    <col min="35" max="35" width="9" style="221" customWidth="1"/>
    <col min="36" max="36" width="7.42578125" style="221" customWidth="1"/>
    <col min="37" max="37" width="10.140625" style="221" customWidth="1"/>
    <col min="38" max="38" width="12.28515625" style="222" customWidth="1"/>
    <col min="39" max="39" width="6.85546875" style="225" customWidth="1"/>
    <col min="40" max="40" width="9.5703125" style="225" customWidth="1"/>
    <col min="41" max="41" width="6.42578125" style="225" customWidth="1"/>
    <col min="42" max="42" width="9.85546875" style="225" customWidth="1"/>
    <col min="43" max="43" width="11.7109375" style="225" customWidth="1"/>
    <col min="44" max="44" width="7.7109375" style="225" customWidth="1"/>
    <col min="45" max="45" width="10.28515625" style="225" customWidth="1"/>
    <col min="46" max="46" width="7" style="225" customWidth="1"/>
    <col min="47" max="47" width="10.140625" style="225" customWidth="1"/>
    <col min="48" max="48" width="11.85546875" style="225" customWidth="1"/>
    <col min="49" max="49" width="9" style="225" customWidth="1"/>
    <col min="50" max="50" width="8.28515625" style="416" customWidth="1"/>
    <col min="51" max="51" width="8.28515625" style="225" customWidth="1"/>
    <col min="52" max="52" width="10.5703125" style="225" customWidth="1"/>
    <col min="53" max="53" width="11.140625" style="225" customWidth="1"/>
    <col min="54" max="56" width="8.28515625" style="225" customWidth="1"/>
    <col min="57" max="57" width="10" style="225" customWidth="1"/>
    <col min="58" max="58" width="11.140625" style="225" customWidth="1"/>
    <col min="59" max="61" width="8.28515625" style="225" customWidth="1"/>
    <col min="62" max="62" width="9.85546875" style="225" customWidth="1"/>
    <col min="63" max="63" width="11.7109375" style="225" customWidth="1"/>
    <col min="64" max="64" width="8.28515625" style="225" customWidth="1"/>
    <col min="65" max="65" width="9.42578125" style="225" customWidth="1"/>
    <col min="66" max="66" width="12.42578125" style="225" customWidth="1"/>
    <col min="67" max="67" width="10.85546875" style="225" customWidth="1"/>
    <col min="68" max="68" width="13.140625" style="225" customWidth="1"/>
    <col min="69" max="69" width="8.42578125" style="225" customWidth="1"/>
    <col min="70" max="70" width="9.140625" style="225"/>
    <col min="71" max="71" width="6.7109375" style="225" customWidth="1"/>
    <col min="72" max="72" width="10.7109375" style="225" customWidth="1"/>
    <col min="73" max="73" width="11.85546875" style="225" customWidth="1"/>
    <col min="74" max="74" width="8.140625" style="225" customWidth="1"/>
    <col min="75" max="75" width="36.28515625" style="225" customWidth="1"/>
    <col min="76" max="16384" width="9.140625" style="225"/>
  </cols>
  <sheetData>
    <row r="1" spans="1:75" x14ac:dyDescent="0.25">
      <c r="A1" s="221"/>
      <c r="B1" s="221"/>
      <c r="C1" s="222"/>
      <c r="D1" s="221"/>
      <c r="E1" s="221"/>
      <c r="F1" s="221"/>
      <c r="G1" s="221"/>
      <c r="H1" s="223"/>
      <c r="I1" s="224"/>
      <c r="J1" s="221"/>
      <c r="K1" s="221"/>
      <c r="AE1" s="1106" t="s">
        <v>492</v>
      </c>
      <c r="AF1" s="1106"/>
      <c r="AG1" s="1106"/>
      <c r="AH1" s="1106"/>
      <c r="AM1" s="221"/>
      <c r="AN1" s="221"/>
      <c r="AO1" s="221"/>
    </row>
    <row r="2" spans="1:75" ht="69.75" customHeight="1" x14ac:dyDescent="0.25">
      <c r="A2" s="221"/>
      <c r="B2" s="221"/>
      <c r="C2" s="222"/>
      <c r="D2" s="221"/>
      <c r="E2" s="221"/>
      <c r="F2" s="221"/>
      <c r="G2" s="221"/>
      <c r="H2" s="223"/>
      <c r="I2" s="224"/>
      <c r="J2" s="221"/>
      <c r="K2" s="221"/>
      <c r="AE2" s="1107" t="s">
        <v>493</v>
      </c>
      <c r="AF2" s="1107"/>
      <c r="AG2" s="1107"/>
      <c r="AH2" s="1107"/>
      <c r="AM2" s="221"/>
      <c r="AN2" s="221"/>
      <c r="AO2" s="221"/>
    </row>
    <row r="3" spans="1:75" ht="21" customHeight="1" x14ac:dyDescent="0.25">
      <c r="A3" s="221"/>
      <c r="B3" s="221"/>
      <c r="C3" s="222"/>
      <c r="D3" s="221"/>
      <c r="E3" s="221"/>
      <c r="F3" s="221"/>
      <c r="G3" s="221"/>
      <c r="H3" s="223"/>
      <c r="I3" s="224"/>
      <c r="J3" s="221"/>
      <c r="K3" s="221"/>
      <c r="AE3" s="226" t="s">
        <v>494</v>
      </c>
      <c r="AF3" s="226"/>
      <c r="AG3" s="226"/>
      <c r="AH3" s="226"/>
      <c r="AM3" s="221"/>
      <c r="AN3" s="221"/>
      <c r="AO3" s="221"/>
    </row>
    <row r="4" spans="1:75" ht="18.75" x14ac:dyDescent="0.25">
      <c r="A4" s="1108" t="s">
        <v>495</v>
      </c>
      <c r="B4" s="1108"/>
      <c r="C4" s="1108"/>
      <c r="D4" s="1108"/>
      <c r="E4" s="1108"/>
      <c r="F4" s="1108"/>
      <c r="G4" s="1108"/>
      <c r="H4" s="1108"/>
      <c r="I4" s="1108"/>
      <c r="J4" s="1108"/>
      <c r="K4" s="1108"/>
      <c r="L4" s="1108"/>
      <c r="M4" s="1108"/>
      <c r="N4" s="1108"/>
      <c r="O4" s="1108"/>
      <c r="P4" s="1108"/>
      <c r="Q4" s="1108"/>
      <c r="R4" s="1108"/>
      <c r="S4" s="1108"/>
      <c r="T4" s="1108"/>
      <c r="U4" s="1108"/>
      <c r="V4" s="1108"/>
      <c r="W4" s="1108"/>
      <c r="X4" s="1108"/>
      <c r="Y4" s="1108"/>
      <c r="Z4" s="1108"/>
      <c r="AA4" s="1108"/>
      <c r="AB4" s="1108"/>
      <c r="AC4" s="1108"/>
      <c r="AD4" s="1108"/>
      <c r="AE4" s="1108"/>
      <c r="AF4" s="1108"/>
      <c r="AG4" s="1108"/>
      <c r="AH4" s="1108"/>
      <c r="AM4" s="221"/>
      <c r="AN4" s="221"/>
      <c r="AO4" s="221"/>
    </row>
    <row r="5" spans="1:75" ht="18.75" x14ac:dyDescent="0.25">
      <c r="A5" s="1108"/>
      <c r="B5" s="1108"/>
      <c r="C5" s="1108"/>
      <c r="D5" s="1108"/>
      <c r="E5" s="1108"/>
      <c r="F5" s="1108"/>
      <c r="G5" s="1108"/>
      <c r="H5" s="1108"/>
      <c r="I5" s="1108"/>
      <c r="J5" s="1108"/>
      <c r="K5" s="1108"/>
      <c r="L5" s="1108"/>
      <c r="M5" s="1108"/>
      <c r="N5" s="1108"/>
      <c r="O5" s="1108"/>
      <c r="P5" s="1108"/>
      <c r="Q5" s="1108"/>
      <c r="R5" s="1108"/>
      <c r="S5" s="1108"/>
      <c r="T5" s="1108"/>
      <c r="U5" s="1108"/>
      <c r="V5" s="1108"/>
      <c r="W5" s="1108"/>
      <c r="X5" s="1108"/>
      <c r="Y5" s="1108"/>
      <c r="Z5" s="1108"/>
      <c r="AA5" s="1108"/>
      <c r="AB5" s="1108"/>
      <c r="AC5" s="1108"/>
      <c r="AD5" s="1108"/>
      <c r="AE5" s="1108"/>
      <c r="AF5" s="1108"/>
      <c r="AG5" s="1108"/>
      <c r="AH5" s="1108"/>
      <c r="AI5" s="227"/>
      <c r="AJ5" s="227"/>
      <c r="AK5" s="227"/>
      <c r="AL5" s="227"/>
      <c r="AM5" s="227"/>
      <c r="AN5" s="227"/>
      <c r="AO5" s="227"/>
      <c r="AP5" s="227"/>
      <c r="AQ5" s="227"/>
      <c r="AR5" s="227"/>
      <c r="AS5" s="227"/>
      <c r="AT5" s="227"/>
      <c r="AU5" s="227"/>
      <c r="AV5" s="227"/>
      <c r="AW5" s="227"/>
      <c r="AX5" s="417"/>
      <c r="AY5" s="227"/>
      <c r="AZ5" s="227"/>
      <c r="BA5" s="227"/>
      <c r="BB5" s="227"/>
      <c r="BC5" s="227"/>
      <c r="BD5" s="227"/>
      <c r="BE5" s="227"/>
      <c r="BF5" s="227"/>
      <c r="BG5" s="227"/>
      <c r="BH5" s="227"/>
      <c r="BI5" s="227"/>
      <c r="BJ5" s="227"/>
      <c r="BK5" s="227"/>
      <c r="BL5" s="227"/>
      <c r="BM5" s="227"/>
      <c r="BN5" s="227"/>
      <c r="BO5" s="227"/>
      <c r="BP5" s="227"/>
      <c r="BQ5" s="227"/>
      <c r="BR5" s="227"/>
      <c r="BS5" s="227"/>
      <c r="BT5" s="227"/>
      <c r="BU5" s="227"/>
      <c r="BV5" s="227"/>
      <c r="BW5" s="227"/>
    </row>
    <row r="6" spans="1:75" ht="18.75" x14ac:dyDescent="0.25">
      <c r="B6" s="228"/>
      <c r="C6" s="229"/>
      <c r="D6" s="228"/>
      <c r="E6" s="228"/>
      <c r="F6" s="228"/>
      <c r="H6" s="230"/>
      <c r="I6" s="1109" t="s">
        <v>496</v>
      </c>
      <c r="J6" s="1109"/>
      <c r="K6" s="1109"/>
      <c r="L6" s="1109"/>
      <c r="M6" s="1110" t="s">
        <v>497</v>
      </c>
      <c r="N6" s="1110"/>
      <c r="O6" s="1110"/>
      <c r="P6" s="1110"/>
      <c r="Q6" s="1110"/>
      <c r="R6" s="1110"/>
      <c r="S6" s="1110"/>
      <c r="T6" s="1110"/>
      <c r="U6" s="1110"/>
      <c r="V6" s="228"/>
      <c r="W6" s="228"/>
      <c r="X6" s="228"/>
      <c r="Y6" s="228"/>
      <c r="Z6" s="228"/>
      <c r="AA6" s="228"/>
      <c r="AB6" s="228"/>
      <c r="AC6" s="228"/>
      <c r="AD6" s="228"/>
      <c r="AE6" s="228"/>
      <c r="AF6" s="228"/>
      <c r="AG6" s="228"/>
      <c r="AH6" s="228"/>
      <c r="AI6" s="231"/>
      <c r="AJ6" s="231"/>
      <c r="AK6" s="231"/>
      <c r="AL6" s="232"/>
      <c r="AM6" s="231"/>
      <c r="AN6" s="231"/>
      <c r="AO6" s="231"/>
      <c r="AP6" s="231"/>
      <c r="AQ6" s="231"/>
      <c r="AR6" s="231"/>
      <c r="AS6" s="231"/>
      <c r="AT6" s="231"/>
      <c r="AU6" s="231"/>
      <c r="AV6" s="231"/>
      <c r="AW6" s="231"/>
      <c r="AX6" s="418"/>
      <c r="AY6" s="231"/>
      <c r="AZ6" s="231"/>
      <c r="BA6" s="231"/>
      <c r="BB6" s="231"/>
      <c r="BC6" s="231"/>
      <c r="BD6" s="231"/>
      <c r="BE6" s="231"/>
      <c r="BF6" s="231"/>
      <c r="BG6" s="231"/>
      <c r="BH6" s="231"/>
      <c r="BI6" s="231"/>
      <c r="BJ6" s="231"/>
      <c r="BK6" s="231"/>
      <c r="BL6" s="231"/>
      <c r="BM6" s="231"/>
      <c r="BN6" s="231"/>
      <c r="BO6" s="231"/>
      <c r="BP6" s="231"/>
      <c r="BQ6" s="231"/>
      <c r="BR6" s="231"/>
      <c r="BS6" s="231"/>
      <c r="BT6" s="231"/>
      <c r="BU6" s="231"/>
      <c r="BV6" s="231"/>
      <c r="BW6" s="231"/>
    </row>
    <row r="7" spans="1:75" ht="18.75" customHeight="1" x14ac:dyDescent="0.25">
      <c r="A7" s="233" t="s">
        <v>498</v>
      </c>
      <c r="B7" s="233"/>
      <c r="C7" s="234"/>
      <c r="D7" s="233"/>
      <c r="E7" s="233"/>
      <c r="F7" s="233"/>
      <c r="G7" s="233"/>
      <c r="H7" s="235"/>
      <c r="I7" s="236"/>
      <c r="J7" s="233"/>
      <c r="K7" s="233"/>
      <c r="L7" s="547"/>
      <c r="M7" s="1111" t="s">
        <v>499</v>
      </c>
      <c r="N7" s="1111"/>
      <c r="O7" s="1111"/>
      <c r="P7" s="1111"/>
      <c r="Q7" s="1111"/>
      <c r="R7" s="1111"/>
      <c r="S7" s="1111"/>
      <c r="T7" s="1111"/>
      <c r="U7" s="1111"/>
      <c r="V7" s="233"/>
      <c r="W7" s="233"/>
      <c r="X7" s="233"/>
      <c r="Y7" s="233"/>
      <c r="Z7" s="233"/>
      <c r="AA7" s="233"/>
      <c r="AB7" s="233"/>
      <c r="AC7" s="233"/>
      <c r="AD7" s="233"/>
      <c r="AE7" s="233"/>
      <c r="AF7" s="233"/>
      <c r="AG7" s="233"/>
      <c r="AH7" s="233"/>
      <c r="AI7" s="233"/>
      <c r="AJ7" s="233"/>
      <c r="AK7" s="233"/>
      <c r="AL7" s="234"/>
      <c r="AM7" s="233"/>
      <c r="AN7" s="233"/>
      <c r="AO7" s="233"/>
      <c r="AP7" s="233"/>
      <c r="AQ7" s="233"/>
      <c r="AR7" s="233"/>
      <c r="AS7" s="233"/>
      <c r="AT7" s="233"/>
      <c r="AU7" s="233"/>
      <c r="AV7" s="233"/>
      <c r="AW7" s="233"/>
      <c r="AX7" s="419"/>
      <c r="AY7" s="233"/>
      <c r="AZ7" s="233"/>
      <c r="BA7" s="233"/>
      <c r="BB7" s="233"/>
      <c r="BC7" s="233"/>
      <c r="BD7" s="233"/>
      <c r="BE7" s="233"/>
      <c r="BF7" s="233"/>
      <c r="BG7" s="233"/>
      <c r="BH7" s="233"/>
      <c r="BI7" s="233"/>
      <c r="BJ7" s="235"/>
      <c r="BK7" s="233"/>
      <c r="BL7" s="233"/>
      <c r="BM7" s="233"/>
      <c r="BN7" s="233"/>
      <c r="BO7" s="233"/>
      <c r="BP7" s="233"/>
      <c r="BQ7" s="233"/>
      <c r="BR7" s="233"/>
      <c r="BS7" s="233"/>
      <c r="BT7" s="233"/>
      <c r="BU7" s="233"/>
      <c r="BV7" s="233"/>
      <c r="BW7" s="233"/>
    </row>
    <row r="8" spans="1:75" ht="18.75" x14ac:dyDescent="0.25">
      <c r="A8" s="1112"/>
      <c r="B8" s="1112"/>
      <c r="C8" s="1112"/>
      <c r="D8" s="1112"/>
      <c r="E8" s="1112"/>
      <c r="F8" s="1112"/>
      <c r="G8" s="1112"/>
      <c r="H8" s="1112"/>
      <c r="I8" s="1112"/>
      <c r="J8" s="1112"/>
      <c r="K8" s="1112"/>
      <c r="L8" s="1112"/>
      <c r="M8" s="1112"/>
      <c r="N8" s="1112"/>
      <c r="O8" s="1112"/>
      <c r="P8" s="1112"/>
      <c r="Q8" s="1112"/>
      <c r="R8" s="1112"/>
      <c r="S8" s="1112"/>
      <c r="T8" s="1112"/>
      <c r="U8" s="1112"/>
      <c r="V8" s="1112"/>
      <c r="W8" s="1112"/>
      <c r="X8" s="1112"/>
      <c r="Y8" s="1112"/>
      <c r="Z8" s="1112"/>
      <c r="AA8" s="1112"/>
      <c r="AB8" s="1112"/>
      <c r="AC8" s="1112"/>
      <c r="AD8" s="1112"/>
      <c r="AE8" s="1112"/>
      <c r="AF8" s="1112"/>
      <c r="AG8" s="1112"/>
      <c r="AH8" s="1112"/>
      <c r="AM8" s="221"/>
      <c r="AN8" s="221"/>
      <c r="AO8" s="221"/>
      <c r="BW8" s="43"/>
    </row>
    <row r="9" spans="1:75" ht="18.75" x14ac:dyDescent="0.25">
      <c r="A9" s="1113" t="s">
        <v>483</v>
      </c>
      <c r="B9" s="1113"/>
      <c r="C9" s="1113"/>
      <c r="D9" s="1113"/>
      <c r="E9" s="1113"/>
      <c r="F9" s="1113"/>
      <c r="G9" s="1113"/>
      <c r="H9" s="1113"/>
      <c r="I9" s="1113"/>
      <c r="J9" s="1113"/>
      <c r="K9" s="1113"/>
      <c r="L9" s="1113"/>
      <c r="M9" s="1113"/>
      <c r="N9" s="1113"/>
      <c r="O9" s="1113"/>
      <c r="P9" s="1113"/>
      <c r="Q9" s="1113"/>
      <c r="R9" s="1113"/>
      <c r="S9" s="1113"/>
      <c r="T9" s="1113"/>
      <c r="U9" s="1113"/>
      <c r="V9" s="1113"/>
      <c r="W9" s="1113"/>
      <c r="X9" s="1113"/>
      <c r="Y9" s="1113"/>
      <c r="Z9" s="1113"/>
      <c r="AA9" s="1113"/>
      <c r="AB9" s="1113"/>
      <c r="AC9" s="1113"/>
      <c r="AD9" s="1113"/>
      <c r="AE9" s="1113"/>
      <c r="AF9" s="1113"/>
      <c r="AG9" s="1113"/>
      <c r="AH9" s="1113"/>
      <c r="AI9" s="237"/>
      <c r="AJ9" s="237"/>
      <c r="AK9" s="237"/>
      <c r="AL9" s="227"/>
      <c r="AM9" s="237"/>
      <c r="AN9" s="237"/>
      <c r="AO9" s="237"/>
      <c r="AP9" s="237"/>
      <c r="AQ9" s="237"/>
      <c r="AR9" s="237"/>
      <c r="AS9" s="237"/>
      <c r="AT9" s="237"/>
      <c r="AU9" s="237"/>
      <c r="AV9" s="237"/>
      <c r="AW9" s="237"/>
      <c r="AX9" s="420"/>
      <c r="AY9" s="237"/>
      <c r="AZ9" s="237"/>
      <c r="BA9" s="237"/>
      <c r="BB9" s="237"/>
      <c r="BC9" s="237"/>
      <c r="BD9" s="237"/>
      <c r="BE9" s="237"/>
      <c r="BF9" s="237"/>
      <c r="BG9" s="237"/>
      <c r="BH9" s="237"/>
      <c r="BI9" s="237"/>
      <c r="BJ9" s="237"/>
      <c r="BK9" s="237"/>
      <c r="BL9" s="237"/>
      <c r="BM9" s="237"/>
      <c r="BN9" s="237"/>
      <c r="BO9" s="237"/>
      <c r="BP9" s="237"/>
      <c r="BQ9" s="237"/>
      <c r="BR9" s="237"/>
      <c r="BS9" s="237"/>
      <c r="BT9" s="237"/>
      <c r="BU9" s="237"/>
      <c r="BV9" s="237"/>
      <c r="BW9" s="237"/>
    </row>
    <row r="10" spans="1:75" ht="18.75" x14ac:dyDescent="0.25">
      <c r="A10" s="1108"/>
      <c r="B10" s="1108"/>
      <c r="C10" s="1108"/>
      <c r="D10" s="1108"/>
      <c r="E10" s="1108"/>
      <c r="F10" s="1108"/>
      <c r="G10" s="1108"/>
      <c r="H10" s="1108"/>
      <c r="I10" s="1108"/>
      <c r="J10" s="1108"/>
      <c r="K10" s="1108"/>
      <c r="L10" s="1108"/>
      <c r="M10" s="1108"/>
      <c r="N10" s="1108"/>
      <c r="O10" s="1108"/>
      <c r="P10" s="1108"/>
      <c r="Q10" s="1108"/>
      <c r="R10" s="1108"/>
      <c r="S10" s="1108"/>
      <c r="T10" s="1108"/>
      <c r="U10" s="1108"/>
      <c r="V10" s="1108"/>
      <c r="W10" s="1108"/>
      <c r="X10" s="1108"/>
      <c r="Y10" s="1108"/>
      <c r="Z10" s="1108"/>
      <c r="AA10" s="1108"/>
      <c r="AB10" s="1108"/>
      <c r="AC10" s="1108"/>
      <c r="AD10" s="1108"/>
      <c r="AE10" s="1108"/>
      <c r="AF10" s="1108"/>
      <c r="AG10" s="1108"/>
      <c r="AH10" s="1108"/>
      <c r="AI10" s="227"/>
      <c r="AJ10" s="227"/>
      <c r="AK10" s="227"/>
      <c r="AL10" s="227"/>
      <c r="AM10" s="227"/>
      <c r="AN10" s="227"/>
      <c r="AO10" s="227"/>
      <c r="AP10" s="227"/>
      <c r="AQ10" s="227"/>
      <c r="AR10" s="227"/>
      <c r="AS10" s="227"/>
      <c r="AT10" s="227"/>
      <c r="AU10" s="227"/>
      <c r="AV10" s="227"/>
      <c r="AW10" s="227"/>
      <c r="AX10" s="417"/>
      <c r="AY10" s="227"/>
      <c r="AZ10" s="227"/>
      <c r="BA10" s="227"/>
      <c r="BB10" s="227"/>
      <c r="BC10" s="227"/>
      <c r="BD10" s="227"/>
      <c r="BE10" s="227"/>
      <c r="BF10" s="227"/>
      <c r="BG10" s="227"/>
      <c r="BH10" s="227"/>
      <c r="BI10" s="227"/>
      <c r="BJ10" s="227"/>
      <c r="BK10" s="227"/>
      <c r="BL10" s="227"/>
      <c r="BM10" s="227"/>
      <c r="BN10" s="227"/>
      <c r="BO10" s="227"/>
      <c r="BP10" s="227"/>
      <c r="BQ10" s="227"/>
      <c r="BR10" s="227"/>
      <c r="BS10" s="227"/>
      <c r="BT10" s="227"/>
      <c r="BU10" s="227"/>
      <c r="BV10" s="227"/>
      <c r="BW10" s="227"/>
    </row>
    <row r="11" spans="1:75" ht="18.75" x14ac:dyDescent="0.25">
      <c r="B11" s="238"/>
      <c r="C11" s="1114" t="s">
        <v>500</v>
      </c>
      <c r="D11" s="1114"/>
      <c r="E11" s="1114"/>
      <c r="F11" s="1114"/>
      <c r="G11" s="1114"/>
      <c r="H11" s="1114"/>
      <c r="I11" s="1114"/>
      <c r="J11" s="1114"/>
      <c r="K11" s="1114"/>
      <c r="L11" s="1114"/>
      <c r="M11" s="1115" t="s">
        <v>501</v>
      </c>
      <c r="N11" s="1115"/>
      <c r="O11" s="1115"/>
      <c r="P11" s="1115"/>
      <c r="Q11" s="1115"/>
      <c r="R11" s="1115"/>
      <c r="S11" s="1115"/>
      <c r="T11" s="1115"/>
      <c r="U11" s="1115"/>
      <c r="V11" s="1115"/>
      <c r="W11" s="1115"/>
      <c r="X11" s="1115"/>
      <c r="Y11" s="1115"/>
      <c r="Z11" s="1115"/>
      <c r="AA11" s="1115"/>
      <c r="AB11" s="238"/>
      <c r="AC11" s="238"/>
      <c r="AD11" s="238"/>
      <c r="AE11" s="238"/>
      <c r="AF11" s="238"/>
      <c r="AG11" s="238"/>
      <c r="AH11" s="238"/>
      <c r="AI11" s="238"/>
      <c r="AJ11" s="238"/>
      <c r="AK11" s="238"/>
      <c r="AL11" s="239"/>
      <c r="AM11" s="238"/>
      <c r="AN11" s="238"/>
      <c r="AO11" s="238"/>
      <c r="AP11" s="238"/>
      <c r="AQ11" s="238"/>
      <c r="AR11" s="238"/>
      <c r="AS11" s="238"/>
      <c r="AT11" s="238"/>
      <c r="AU11" s="238"/>
      <c r="AV11" s="238"/>
      <c r="AW11" s="238"/>
      <c r="AX11" s="421"/>
      <c r="AY11" s="238"/>
      <c r="AZ11" s="238"/>
      <c r="BA11" s="238"/>
      <c r="BB11" s="238"/>
      <c r="BC11" s="238"/>
      <c r="BD11" s="238"/>
      <c r="BE11" s="238"/>
      <c r="BF11" s="238"/>
      <c r="BG11" s="238"/>
      <c r="BH11" s="238"/>
      <c r="BI11" s="238"/>
      <c r="BJ11" s="238"/>
      <c r="BK11" s="238"/>
      <c r="BL11" s="238"/>
      <c r="BM11" s="238"/>
      <c r="BN11" s="238"/>
      <c r="BO11" s="238"/>
      <c r="BP11" s="238"/>
      <c r="BQ11" s="238"/>
      <c r="BR11" s="238"/>
      <c r="BS11" s="238"/>
      <c r="BT11" s="238"/>
      <c r="BU11" s="238"/>
      <c r="BV11" s="238"/>
      <c r="BW11" s="238"/>
    </row>
    <row r="12" spans="1:75" x14ac:dyDescent="0.25">
      <c r="B12" s="221"/>
      <c r="C12" s="222"/>
      <c r="D12" s="221"/>
      <c r="E12" s="221"/>
      <c r="F12" s="221"/>
      <c r="G12" s="221"/>
      <c r="H12" s="223"/>
      <c r="I12" s="224"/>
      <c r="J12" s="221"/>
      <c r="K12" s="221"/>
      <c r="M12" s="1116" t="s">
        <v>502</v>
      </c>
      <c r="N12" s="1116"/>
      <c r="O12" s="1116"/>
      <c r="P12" s="1116"/>
      <c r="Q12" s="1116"/>
      <c r="R12" s="1116"/>
      <c r="S12" s="1116"/>
      <c r="T12" s="1116"/>
      <c r="U12" s="1116"/>
      <c r="V12" s="1116"/>
      <c r="W12" s="1116"/>
      <c r="X12" s="1116"/>
      <c r="Y12" s="1116"/>
      <c r="Z12" s="1116"/>
      <c r="AA12" s="1116"/>
      <c r="AM12" s="221"/>
      <c r="AN12" s="221"/>
      <c r="AO12" s="221"/>
      <c r="AP12" s="221"/>
      <c r="AQ12" s="221"/>
      <c r="AR12" s="221"/>
      <c r="AS12" s="221"/>
      <c r="AT12" s="221"/>
      <c r="AU12" s="221"/>
      <c r="AV12" s="221"/>
      <c r="AW12" s="221"/>
      <c r="AX12" s="422"/>
      <c r="AY12" s="221"/>
      <c r="AZ12" s="221"/>
      <c r="BA12" s="221"/>
      <c r="BB12" s="221"/>
      <c r="BC12" s="221"/>
      <c r="BD12" s="221"/>
      <c r="BE12" s="221"/>
      <c r="BF12" s="221"/>
      <c r="BG12" s="221"/>
      <c r="BH12" s="221"/>
      <c r="BI12" s="221"/>
      <c r="BJ12" s="221"/>
      <c r="BK12" s="221"/>
      <c r="BL12" s="221"/>
      <c r="BM12" s="221"/>
      <c r="BN12" s="221"/>
      <c r="BO12" s="221"/>
      <c r="BP12" s="221"/>
      <c r="BQ12" s="221"/>
      <c r="BR12" s="221"/>
      <c r="BS12" s="221"/>
      <c r="BT12" s="221"/>
      <c r="BU12" s="221"/>
      <c r="BV12" s="221"/>
      <c r="BW12" s="221"/>
    </row>
    <row r="13" spans="1:75" x14ac:dyDescent="0.25">
      <c r="A13" s="221"/>
      <c r="AM13" s="221"/>
      <c r="AN13" s="221"/>
      <c r="AO13" s="221"/>
      <c r="AP13" s="221"/>
      <c r="AQ13" s="221"/>
      <c r="AR13" s="221"/>
      <c r="AS13" s="221"/>
      <c r="AT13" s="221"/>
      <c r="AU13" s="221"/>
      <c r="AV13" s="221"/>
      <c r="AW13" s="221"/>
      <c r="AX13" s="422"/>
      <c r="AY13" s="221"/>
      <c r="AZ13" s="221"/>
      <c r="BA13" s="221"/>
      <c r="BB13" s="221"/>
      <c r="BC13" s="221"/>
      <c r="BD13" s="221"/>
      <c r="BE13" s="221"/>
      <c r="BF13" s="221"/>
      <c r="BG13" s="221"/>
      <c r="BH13" s="221"/>
      <c r="BI13" s="221"/>
      <c r="BJ13" s="221"/>
      <c r="BK13" s="221"/>
      <c r="BL13" s="221"/>
      <c r="BM13" s="221"/>
      <c r="BN13" s="221"/>
      <c r="BO13" s="221"/>
      <c r="BP13" s="221"/>
      <c r="BV13" s="243"/>
    </row>
    <row r="14" spans="1:75" ht="61.5" customHeight="1" x14ac:dyDescent="0.25">
      <c r="A14" s="1117" t="s">
        <v>503</v>
      </c>
      <c r="B14" s="1117" t="s">
        <v>504</v>
      </c>
      <c r="C14" s="1117" t="s">
        <v>505</v>
      </c>
      <c r="D14" s="1118" t="s">
        <v>55</v>
      </c>
      <c r="E14" s="1118" t="s">
        <v>59</v>
      </c>
      <c r="F14" s="1117" t="s">
        <v>506</v>
      </c>
      <c r="G14" s="1117"/>
      <c r="H14" s="1117" t="s">
        <v>507</v>
      </c>
      <c r="I14" s="1117"/>
      <c r="J14" s="1117"/>
      <c r="K14" s="1117"/>
      <c r="L14" s="1117"/>
      <c r="M14" s="1117"/>
      <c r="N14" s="1119" t="s">
        <v>508</v>
      </c>
      <c r="O14" s="1122" t="s">
        <v>509</v>
      </c>
      <c r="P14" s="1117" t="s">
        <v>510</v>
      </c>
      <c r="Q14" s="1117"/>
      <c r="R14" s="1117"/>
      <c r="S14" s="1117"/>
      <c r="T14" s="1117" t="s">
        <v>511</v>
      </c>
      <c r="U14" s="1117"/>
      <c r="V14" s="1125" t="s">
        <v>512</v>
      </c>
      <c r="W14" s="1126"/>
      <c r="X14" s="1127"/>
      <c r="Y14" s="1117" t="s">
        <v>513</v>
      </c>
      <c r="Z14" s="1117"/>
      <c r="AA14" s="1117"/>
      <c r="AB14" s="1117"/>
      <c r="AC14" s="1117"/>
      <c r="AD14" s="1117"/>
      <c r="AE14" s="1117"/>
      <c r="AF14" s="1117"/>
      <c r="AG14" s="1117"/>
      <c r="AH14" s="1117"/>
      <c r="AI14" s="1117" t="s">
        <v>514</v>
      </c>
      <c r="AJ14" s="1117"/>
      <c r="AK14" s="1117"/>
      <c r="AL14" s="1117"/>
      <c r="AM14" s="1117"/>
      <c r="AN14" s="1117"/>
      <c r="AO14" s="1117"/>
      <c r="AP14" s="1117"/>
      <c r="AQ14" s="1117"/>
      <c r="AR14" s="1117"/>
      <c r="AS14" s="1117"/>
      <c r="AT14" s="1117"/>
      <c r="AU14" s="1117"/>
      <c r="AV14" s="1117"/>
      <c r="AW14" s="1117"/>
      <c r="AX14" s="1117"/>
      <c r="AY14" s="1117"/>
      <c r="AZ14" s="1117"/>
      <c r="BA14" s="1117"/>
      <c r="BB14" s="1117"/>
      <c r="BC14" s="1117"/>
      <c r="BD14" s="1117"/>
      <c r="BE14" s="1117"/>
      <c r="BF14" s="1117"/>
      <c r="BG14" s="1117"/>
      <c r="BH14" s="1117"/>
      <c r="BI14" s="1117"/>
      <c r="BJ14" s="1117"/>
      <c r="BK14" s="1117"/>
      <c r="BL14" s="1117"/>
      <c r="BM14" s="1117"/>
      <c r="BN14" s="1117"/>
      <c r="BO14" s="1117"/>
      <c r="BP14" s="1117"/>
      <c r="BQ14" s="1117"/>
      <c r="BR14" s="1117"/>
      <c r="BS14" s="1117"/>
      <c r="BT14" s="1117"/>
      <c r="BU14" s="1117"/>
      <c r="BV14" s="1117"/>
      <c r="BW14" s="1131" t="s">
        <v>515</v>
      </c>
    </row>
    <row r="15" spans="1:75" ht="85.5" customHeight="1" x14ac:dyDescent="0.25">
      <c r="A15" s="1117"/>
      <c r="B15" s="1117"/>
      <c r="C15" s="1117"/>
      <c r="D15" s="1118"/>
      <c r="E15" s="1118"/>
      <c r="F15" s="1117"/>
      <c r="G15" s="1117"/>
      <c r="H15" s="1134" t="s">
        <v>516</v>
      </c>
      <c r="I15" s="1135"/>
      <c r="J15" s="1136"/>
      <c r="K15" s="1128" t="s">
        <v>517</v>
      </c>
      <c r="L15" s="1129"/>
      <c r="M15" s="1130"/>
      <c r="N15" s="1120"/>
      <c r="O15" s="1123"/>
      <c r="P15" s="1117" t="s">
        <v>3</v>
      </c>
      <c r="Q15" s="1117"/>
      <c r="R15" s="1117" t="s">
        <v>517</v>
      </c>
      <c r="S15" s="1117"/>
      <c r="T15" s="1117"/>
      <c r="U15" s="1117"/>
      <c r="V15" s="1128"/>
      <c r="W15" s="1129"/>
      <c r="X15" s="1130"/>
      <c r="Y15" s="1117" t="s">
        <v>3</v>
      </c>
      <c r="Z15" s="1117"/>
      <c r="AA15" s="1117"/>
      <c r="AB15" s="1117"/>
      <c r="AC15" s="1117"/>
      <c r="AD15" s="1117" t="s">
        <v>517</v>
      </c>
      <c r="AE15" s="1117"/>
      <c r="AF15" s="1117"/>
      <c r="AG15" s="1117"/>
      <c r="AH15" s="1117"/>
      <c r="AI15" s="1134" t="s">
        <v>518</v>
      </c>
      <c r="AJ15" s="1135"/>
      <c r="AK15" s="1135"/>
      <c r="AL15" s="1135"/>
      <c r="AM15" s="1136"/>
      <c r="AN15" s="1117" t="s">
        <v>519</v>
      </c>
      <c r="AO15" s="1117"/>
      <c r="AP15" s="1117"/>
      <c r="AQ15" s="1117"/>
      <c r="AR15" s="1117"/>
      <c r="AS15" s="1134" t="s">
        <v>520</v>
      </c>
      <c r="AT15" s="1135"/>
      <c r="AU15" s="1135"/>
      <c r="AV15" s="1135"/>
      <c r="AW15" s="1136"/>
      <c r="AX15" s="1117" t="s">
        <v>521</v>
      </c>
      <c r="AY15" s="1117"/>
      <c r="AZ15" s="1117"/>
      <c r="BA15" s="1117"/>
      <c r="BB15" s="1117"/>
      <c r="BC15" s="1134" t="s">
        <v>522</v>
      </c>
      <c r="BD15" s="1135"/>
      <c r="BE15" s="1135"/>
      <c r="BF15" s="1135"/>
      <c r="BG15" s="1136"/>
      <c r="BH15" s="1117" t="s">
        <v>523</v>
      </c>
      <c r="BI15" s="1117"/>
      <c r="BJ15" s="1117"/>
      <c r="BK15" s="1117"/>
      <c r="BL15" s="1117"/>
      <c r="BM15" s="1134" t="s">
        <v>524</v>
      </c>
      <c r="BN15" s="1135"/>
      <c r="BO15" s="1135"/>
      <c r="BP15" s="1135"/>
      <c r="BQ15" s="1136"/>
      <c r="BR15" s="1134" t="s">
        <v>525</v>
      </c>
      <c r="BS15" s="1135"/>
      <c r="BT15" s="1135"/>
      <c r="BU15" s="1135"/>
      <c r="BV15" s="1136"/>
      <c r="BW15" s="1132"/>
    </row>
    <row r="16" spans="1:75" ht="203.25" customHeight="1" x14ac:dyDescent="0.25">
      <c r="A16" s="1117"/>
      <c r="B16" s="1117"/>
      <c r="C16" s="1117"/>
      <c r="D16" s="1118"/>
      <c r="E16" s="1118"/>
      <c r="F16" s="244" t="s">
        <v>526</v>
      </c>
      <c r="G16" s="245" t="s">
        <v>517</v>
      </c>
      <c r="H16" s="246" t="s">
        <v>527</v>
      </c>
      <c r="I16" s="246" t="s">
        <v>528</v>
      </c>
      <c r="J16" s="247" t="s">
        <v>529</v>
      </c>
      <c r="K16" s="247" t="s">
        <v>527</v>
      </c>
      <c r="L16" s="548" t="s">
        <v>528</v>
      </c>
      <c r="M16" s="247" t="s">
        <v>529</v>
      </c>
      <c r="N16" s="1121"/>
      <c r="O16" s="1124"/>
      <c r="P16" s="247" t="s">
        <v>530</v>
      </c>
      <c r="Q16" s="247" t="s">
        <v>531</v>
      </c>
      <c r="R16" s="247" t="s">
        <v>530</v>
      </c>
      <c r="S16" s="247" t="s">
        <v>531</v>
      </c>
      <c r="T16" s="248" t="s">
        <v>516</v>
      </c>
      <c r="U16" s="248" t="s">
        <v>517</v>
      </c>
      <c r="V16" s="247" t="s">
        <v>532</v>
      </c>
      <c r="W16" s="247" t="s">
        <v>533</v>
      </c>
      <c r="X16" s="247" t="s">
        <v>534</v>
      </c>
      <c r="Y16" s="247" t="s">
        <v>535</v>
      </c>
      <c r="Z16" s="247" t="s">
        <v>186</v>
      </c>
      <c r="AA16" s="247" t="s">
        <v>536</v>
      </c>
      <c r="AB16" s="248" t="s">
        <v>537</v>
      </c>
      <c r="AC16" s="248" t="s">
        <v>179</v>
      </c>
      <c r="AD16" s="247" t="s">
        <v>535</v>
      </c>
      <c r="AE16" s="247" t="s">
        <v>186</v>
      </c>
      <c r="AF16" s="247" t="s">
        <v>536</v>
      </c>
      <c r="AG16" s="248" t="s">
        <v>537</v>
      </c>
      <c r="AH16" s="248" t="s">
        <v>179</v>
      </c>
      <c r="AI16" s="247" t="s">
        <v>535</v>
      </c>
      <c r="AJ16" s="247" t="s">
        <v>186</v>
      </c>
      <c r="AK16" s="247" t="s">
        <v>536</v>
      </c>
      <c r="AL16" s="248" t="s">
        <v>537</v>
      </c>
      <c r="AM16" s="248" t="s">
        <v>179</v>
      </c>
      <c r="AN16" s="247" t="s">
        <v>535</v>
      </c>
      <c r="AO16" s="247" t="s">
        <v>186</v>
      </c>
      <c r="AP16" s="247" t="s">
        <v>536</v>
      </c>
      <c r="AQ16" s="248" t="s">
        <v>537</v>
      </c>
      <c r="AR16" s="248" t="s">
        <v>179</v>
      </c>
      <c r="AS16" s="247" t="s">
        <v>535</v>
      </c>
      <c r="AT16" s="247" t="s">
        <v>186</v>
      </c>
      <c r="AU16" s="247" t="s">
        <v>536</v>
      </c>
      <c r="AV16" s="248" t="s">
        <v>537</v>
      </c>
      <c r="AW16" s="248" t="s">
        <v>179</v>
      </c>
      <c r="AX16" s="423" t="s">
        <v>535</v>
      </c>
      <c r="AY16" s="247" t="s">
        <v>186</v>
      </c>
      <c r="AZ16" s="247" t="s">
        <v>536</v>
      </c>
      <c r="BA16" s="248" t="s">
        <v>537</v>
      </c>
      <c r="BB16" s="248" t="s">
        <v>179</v>
      </c>
      <c r="BC16" s="247" t="s">
        <v>535</v>
      </c>
      <c r="BD16" s="247" t="s">
        <v>186</v>
      </c>
      <c r="BE16" s="247" t="s">
        <v>536</v>
      </c>
      <c r="BF16" s="248" t="s">
        <v>537</v>
      </c>
      <c r="BG16" s="248" t="s">
        <v>179</v>
      </c>
      <c r="BH16" s="247" t="s">
        <v>535</v>
      </c>
      <c r="BI16" s="247" t="s">
        <v>186</v>
      </c>
      <c r="BJ16" s="247" t="s">
        <v>536</v>
      </c>
      <c r="BK16" s="248" t="s">
        <v>537</v>
      </c>
      <c r="BL16" s="248" t="s">
        <v>179</v>
      </c>
      <c r="BM16" s="247" t="s">
        <v>535</v>
      </c>
      <c r="BN16" s="247" t="s">
        <v>186</v>
      </c>
      <c r="BO16" s="247" t="s">
        <v>536</v>
      </c>
      <c r="BP16" s="248" t="s">
        <v>537</v>
      </c>
      <c r="BQ16" s="248" t="s">
        <v>179</v>
      </c>
      <c r="BR16" s="247" t="s">
        <v>535</v>
      </c>
      <c r="BS16" s="247" t="s">
        <v>186</v>
      </c>
      <c r="BT16" s="247" t="s">
        <v>536</v>
      </c>
      <c r="BU16" s="248" t="s">
        <v>537</v>
      </c>
      <c r="BV16" s="247" t="s">
        <v>179</v>
      </c>
      <c r="BW16" s="1133"/>
    </row>
    <row r="17" spans="1:77" ht="19.5" customHeight="1" x14ac:dyDescent="0.25">
      <c r="A17" s="249">
        <v>1</v>
      </c>
      <c r="B17" s="249">
        <v>2</v>
      </c>
      <c r="C17" s="249">
        <v>3</v>
      </c>
      <c r="D17" s="249">
        <v>4</v>
      </c>
      <c r="E17" s="249">
        <v>5</v>
      </c>
      <c r="F17" s="249">
        <v>6</v>
      </c>
      <c r="G17" s="249">
        <v>7</v>
      </c>
      <c r="H17" s="250">
        <v>8</v>
      </c>
      <c r="I17" s="250">
        <v>9</v>
      </c>
      <c r="J17" s="249">
        <v>10</v>
      </c>
      <c r="K17" s="249">
        <v>11</v>
      </c>
      <c r="L17" s="549">
        <v>12</v>
      </c>
      <c r="M17" s="249">
        <v>13</v>
      </c>
      <c r="N17" s="249">
        <v>14</v>
      </c>
      <c r="O17" s="249">
        <v>15</v>
      </c>
      <c r="P17" s="251" t="s">
        <v>538</v>
      </c>
      <c r="Q17" s="251" t="s">
        <v>539</v>
      </c>
      <c r="R17" s="251" t="s">
        <v>540</v>
      </c>
      <c r="S17" s="251" t="s">
        <v>541</v>
      </c>
      <c r="T17" s="249">
        <v>17</v>
      </c>
      <c r="U17" s="249">
        <v>18</v>
      </c>
      <c r="V17" s="249">
        <v>19</v>
      </c>
      <c r="W17" s="249">
        <v>20</v>
      </c>
      <c r="X17" s="249">
        <v>21</v>
      </c>
      <c r="Y17" s="249">
        <v>22</v>
      </c>
      <c r="Z17" s="249">
        <v>23</v>
      </c>
      <c r="AA17" s="249">
        <v>24</v>
      </c>
      <c r="AB17" s="249">
        <v>25</v>
      </c>
      <c r="AC17" s="249">
        <v>26</v>
      </c>
      <c r="AD17" s="249">
        <v>27</v>
      </c>
      <c r="AE17" s="249">
        <v>28</v>
      </c>
      <c r="AF17" s="249">
        <v>29</v>
      </c>
      <c r="AG17" s="249">
        <v>30</v>
      </c>
      <c r="AH17" s="249">
        <v>31</v>
      </c>
      <c r="AI17" s="251" t="s">
        <v>542</v>
      </c>
      <c r="AJ17" s="251" t="s">
        <v>543</v>
      </c>
      <c r="AK17" s="251" t="s">
        <v>544</v>
      </c>
      <c r="AL17" s="251" t="s">
        <v>545</v>
      </c>
      <c r="AM17" s="251" t="s">
        <v>546</v>
      </c>
      <c r="AN17" s="251" t="s">
        <v>547</v>
      </c>
      <c r="AO17" s="251" t="s">
        <v>548</v>
      </c>
      <c r="AP17" s="251" t="s">
        <v>549</v>
      </c>
      <c r="AQ17" s="251" t="s">
        <v>550</v>
      </c>
      <c r="AR17" s="251" t="s">
        <v>551</v>
      </c>
      <c r="AS17" s="251" t="s">
        <v>552</v>
      </c>
      <c r="AT17" s="251" t="s">
        <v>553</v>
      </c>
      <c r="AU17" s="251" t="s">
        <v>554</v>
      </c>
      <c r="AV17" s="251" t="s">
        <v>555</v>
      </c>
      <c r="AW17" s="251" t="s">
        <v>556</v>
      </c>
      <c r="AX17" s="424" t="s">
        <v>557</v>
      </c>
      <c r="AY17" s="251" t="s">
        <v>558</v>
      </c>
      <c r="AZ17" s="251" t="s">
        <v>559</v>
      </c>
      <c r="BA17" s="251" t="s">
        <v>560</v>
      </c>
      <c r="BB17" s="251" t="s">
        <v>561</v>
      </c>
      <c r="BC17" s="251" t="s">
        <v>562</v>
      </c>
      <c r="BD17" s="251" t="s">
        <v>563</v>
      </c>
      <c r="BE17" s="251" t="s">
        <v>564</v>
      </c>
      <c r="BF17" s="251" t="s">
        <v>565</v>
      </c>
      <c r="BG17" s="251" t="s">
        <v>566</v>
      </c>
      <c r="BH17" s="251" t="s">
        <v>567</v>
      </c>
      <c r="BI17" s="251" t="s">
        <v>568</v>
      </c>
      <c r="BJ17" s="251" t="s">
        <v>569</v>
      </c>
      <c r="BK17" s="251" t="s">
        <v>570</v>
      </c>
      <c r="BL17" s="251" t="s">
        <v>571</v>
      </c>
      <c r="BM17" s="249">
        <v>33</v>
      </c>
      <c r="BN17" s="249">
        <v>34</v>
      </c>
      <c r="BO17" s="249">
        <v>35</v>
      </c>
      <c r="BP17" s="249">
        <v>36</v>
      </c>
      <c r="BQ17" s="249">
        <v>37</v>
      </c>
      <c r="BR17" s="249">
        <v>38</v>
      </c>
      <c r="BS17" s="249">
        <v>39</v>
      </c>
      <c r="BT17" s="249">
        <v>40</v>
      </c>
      <c r="BU17" s="249">
        <v>41</v>
      </c>
      <c r="BV17" s="249">
        <v>42</v>
      </c>
      <c r="BW17" s="249">
        <v>43</v>
      </c>
    </row>
    <row r="18" spans="1:77" s="256" customFormat="1" ht="31.5" x14ac:dyDescent="0.25">
      <c r="A18" s="252" t="s">
        <v>572</v>
      </c>
      <c r="B18" s="253" t="s">
        <v>573</v>
      </c>
      <c r="C18" s="254" t="s">
        <v>488</v>
      </c>
      <c r="D18" s="254" t="s">
        <v>488</v>
      </c>
      <c r="E18" s="254" t="s">
        <v>488</v>
      </c>
      <c r="F18" s="254" t="s">
        <v>488</v>
      </c>
      <c r="G18" s="254" t="s">
        <v>488</v>
      </c>
      <c r="H18" s="255">
        <f>SUM(H19:H24)</f>
        <v>0</v>
      </c>
      <c r="I18" s="255">
        <f>SUM(I19:I24)</f>
        <v>60.550773279999994</v>
      </c>
      <c r="J18" s="254" t="s">
        <v>488</v>
      </c>
      <c r="K18" s="255">
        <f>SUM(K19:K24)</f>
        <v>0</v>
      </c>
      <c r="L18" s="550">
        <f>SUM(L19:L24)</f>
        <v>59.944916975254245</v>
      </c>
      <c r="M18" s="254" t="s">
        <v>488</v>
      </c>
      <c r="N18" s="254" t="s">
        <v>488</v>
      </c>
      <c r="O18" s="254" t="s">
        <v>488</v>
      </c>
      <c r="P18" s="254" t="s">
        <v>488</v>
      </c>
      <c r="Q18" s="254" t="s">
        <v>488</v>
      </c>
      <c r="R18" s="254" t="s">
        <v>488</v>
      </c>
      <c r="S18" s="254" t="s">
        <v>488</v>
      </c>
      <c r="T18" s="255">
        <f>SUM(T19:T24)</f>
        <v>60.550773279999994</v>
      </c>
      <c r="U18" s="255">
        <f>SUM(O18,X18)</f>
        <v>43.823143695254238</v>
      </c>
      <c r="V18" s="255">
        <f>SUM(V19:V24)</f>
        <v>0</v>
      </c>
      <c r="W18" s="255">
        <f>SUM(W19:W24)</f>
        <v>44.429000000000002</v>
      </c>
      <c r="X18" s="255">
        <f>SUM(X19:X24)</f>
        <v>43.823143695254238</v>
      </c>
      <c r="Y18" s="254" t="s">
        <v>488</v>
      </c>
      <c r="Z18" s="254" t="s">
        <v>488</v>
      </c>
      <c r="AA18" s="254" t="s">
        <v>488</v>
      </c>
      <c r="AB18" s="254" t="s">
        <v>488</v>
      </c>
      <c r="AC18" s="254" t="s">
        <v>488</v>
      </c>
      <c r="AD18" s="254" t="s">
        <v>488</v>
      </c>
      <c r="AE18" s="254" t="s">
        <v>488</v>
      </c>
      <c r="AF18" s="254" t="s">
        <v>488</v>
      </c>
      <c r="AG18" s="254" t="s">
        <v>488</v>
      </c>
      <c r="AH18" s="254" t="s">
        <v>488</v>
      </c>
      <c r="AI18" s="255">
        <f>SUM(AI19:AI24)</f>
        <v>16.121773279999999</v>
      </c>
      <c r="AJ18" s="255">
        <f t="shared" ref="AJ18:BL18" si="0">SUM(AJ19:AJ24)</f>
        <v>0</v>
      </c>
      <c r="AK18" s="255">
        <f t="shared" si="0"/>
        <v>0</v>
      </c>
      <c r="AL18" s="255">
        <f t="shared" si="0"/>
        <v>16.121773279999999</v>
      </c>
      <c r="AM18" s="255">
        <f t="shared" si="0"/>
        <v>0</v>
      </c>
      <c r="AN18" s="255">
        <f t="shared" si="0"/>
        <v>7.5270315200000004</v>
      </c>
      <c r="AO18" s="255">
        <f t="shared" si="0"/>
        <v>0</v>
      </c>
      <c r="AP18" s="255">
        <f t="shared" si="0"/>
        <v>0</v>
      </c>
      <c r="AQ18" s="255">
        <f t="shared" si="0"/>
        <v>7.5270315200000004</v>
      </c>
      <c r="AR18" s="255">
        <f t="shared" si="0"/>
        <v>0</v>
      </c>
      <c r="AS18" s="255">
        <f t="shared" si="0"/>
        <v>21.968</v>
      </c>
      <c r="AT18" s="255">
        <f t="shared" si="0"/>
        <v>0</v>
      </c>
      <c r="AU18" s="255">
        <f t="shared" si="0"/>
        <v>0</v>
      </c>
      <c r="AV18" s="255">
        <f t="shared" si="0"/>
        <v>21.968</v>
      </c>
      <c r="AW18" s="255">
        <f t="shared" si="0"/>
        <v>0</v>
      </c>
      <c r="AX18" s="425">
        <f t="shared" si="0"/>
        <v>20.981448780000001</v>
      </c>
      <c r="AY18" s="255">
        <f t="shared" si="0"/>
        <v>0</v>
      </c>
      <c r="AZ18" s="255">
        <f t="shared" si="0"/>
        <v>0</v>
      </c>
      <c r="BA18" s="255">
        <f t="shared" si="0"/>
        <v>20.981448780000001</v>
      </c>
      <c r="BB18" s="255">
        <f t="shared" si="0"/>
        <v>0</v>
      </c>
      <c r="BC18" s="255">
        <f t="shared" si="0"/>
        <v>22.460999999999999</v>
      </c>
      <c r="BD18" s="255">
        <f t="shared" si="0"/>
        <v>0</v>
      </c>
      <c r="BE18" s="255">
        <f t="shared" si="0"/>
        <v>0</v>
      </c>
      <c r="BF18" s="255">
        <f t="shared" si="0"/>
        <v>22.460999999999999</v>
      </c>
      <c r="BG18" s="255">
        <f t="shared" si="0"/>
        <v>0</v>
      </c>
      <c r="BH18" s="255">
        <f t="shared" si="0"/>
        <v>22.841694915254234</v>
      </c>
      <c r="BI18" s="255">
        <f t="shared" si="0"/>
        <v>0</v>
      </c>
      <c r="BJ18" s="255">
        <f t="shared" si="0"/>
        <v>0</v>
      </c>
      <c r="BK18" s="255">
        <f t="shared" si="0"/>
        <v>22.841694915254234</v>
      </c>
      <c r="BL18" s="255">
        <f t="shared" si="0"/>
        <v>0</v>
      </c>
      <c r="BM18" s="255">
        <f t="shared" ref="BM18:BV18" si="1">SUM(AI18,AS18,BC18)</f>
        <v>60.550773280000001</v>
      </c>
      <c r="BN18" s="255">
        <f t="shared" si="1"/>
        <v>0</v>
      </c>
      <c r="BO18" s="255">
        <f t="shared" si="1"/>
        <v>0</v>
      </c>
      <c r="BP18" s="255">
        <f t="shared" si="1"/>
        <v>60.550773280000001</v>
      </c>
      <c r="BQ18" s="255">
        <f t="shared" si="1"/>
        <v>0</v>
      </c>
      <c r="BR18" s="255">
        <f t="shared" si="1"/>
        <v>51.350175215254239</v>
      </c>
      <c r="BS18" s="254">
        <f t="shared" si="1"/>
        <v>0</v>
      </c>
      <c r="BT18" s="254">
        <f t="shared" si="1"/>
        <v>0</v>
      </c>
      <c r="BU18" s="255">
        <f t="shared" si="1"/>
        <v>51.350175215254239</v>
      </c>
      <c r="BV18" s="254">
        <f t="shared" si="1"/>
        <v>0</v>
      </c>
      <c r="BW18" s="254" t="s">
        <v>488</v>
      </c>
      <c r="BY18" s="257"/>
    </row>
    <row r="19" spans="1:77" x14ac:dyDescent="0.25">
      <c r="A19" s="258" t="s">
        <v>574</v>
      </c>
      <c r="B19" s="259" t="s">
        <v>575</v>
      </c>
      <c r="C19" s="260" t="s">
        <v>488</v>
      </c>
      <c r="D19" s="260" t="s">
        <v>488</v>
      </c>
      <c r="E19" s="260" t="s">
        <v>488</v>
      </c>
      <c r="F19" s="260" t="s">
        <v>488</v>
      </c>
      <c r="G19" s="260" t="s">
        <v>488</v>
      </c>
      <c r="H19" s="260" t="s">
        <v>488</v>
      </c>
      <c r="I19" s="260" t="s">
        <v>488</v>
      </c>
      <c r="J19" s="260" t="s">
        <v>488</v>
      </c>
      <c r="K19" s="260" t="s">
        <v>488</v>
      </c>
      <c r="L19" s="551" t="s">
        <v>488</v>
      </c>
      <c r="M19" s="260" t="s">
        <v>488</v>
      </c>
      <c r="N19" s="260" t="s">
        <v>488</v>
      </c>
      <c r="O19" s="260" t="s">
        <v>488</v>
      </c>
      <c r="P19" s="260" t="s">
        <v>488</v>
      </c>
      <c r="Q19" s="260" t="s">
        <v>488</v>
      </c>
      <c r="R19" s="260" t="s">
        <v>488</v>
      </c>
      <c r="S19" s="260" t="s">
        <v>488</v>
      </c>
      <c r="T19" s="261" t="s">
        <v>488</v>
      </c>
      <c r="U19" s="261" t="s">
        <v>488</v>
      </c>
      <c r="V19" s="260" t="s">
        <v>488</v>
      </c>
      <c r="W19" s="260" t="s">
        <v>488</v>
      </c>
      <c r="X19" s="260" t="s">
        <v>488</v>
      </c>
      <c r="Y19" s="260" t="s">
        <v>488</v>
      </c>
      <c r="Z19" s="260" t="s">
        <v>488</v>
      </c>
      <c r="AA19" s="260" t="s">
        <v>488</v>
      </c>
      <c r="AB19" s="260" t="s">
        <v>488</v>
      </c>
      <c r="AC19" s="260" t="s">
        <v>488</v>
      </c>
      <c r="AD19" s="260" t="s">
        <v>488</v>
      </c>
      <c r="AE19" s="260" t="s">
        <v>488</v>
      </c>
      <c r="AF19" s="260" t="s">
        <v>488</v>
      </c>
      <c r="AG19" s="260" t="s">
        <v>488</v>
      </c>
      <c r="AH19" s="260" t="s">
        <v>488</v>
      </c>
      <c r="AI19" s="260" t="s">
        <v>488</v>
      </c>
      <c r="AJ19" s="260" t="s">
        <v>488</v>
      </c>
      <c r="AK19" s="260" t="s">
        <v>488</v>
      </c>
      <c r="AL19" s="260" t="s">
        <v>488</v>
      </c>
      <c r="AM19" s="260" t="s">
        <v>488</v>
      </c>
      <c r="AN19" s="260" t="s">
        <v>488</v>
      </c>
      <c r="AO19" s="260" t="s">
        <v>488</v>
      </c>
      <c r="AP19" s="260" t="s">
        <v>488</v>
      </c>
      <c r="AQ19" s="260" t="s">
        <v>488</v>
      </c>
      <c r="AR19" s="260" t="s">
        <v>488</v>
      </c>
      <c r="AS19" s="260" t="s">
        <v>488</v>
      </c>
      <c r="AT19" s="260" t="s">
        <v>488</v>
      </c>
      <c r="AU19" s="260" t="s">
        <v>488</v>
      </c>
      <c r="AV19" s="260" t="s">
        <v>488</v>
      </c>
      <c r="AW19" s="260" t="s">
        <v>488</v>
      </c>
      <c r="AX19" s="426" t="s">
        <v>488</v>
      </c>
      <c r="AY19" s="260" t="s">
        <v>488</v>
      </c>
      <c r="AZ19" s="260" t="s">
        <v>488</v>
      </c>
      <c r="BA19" s="260" t="s">
        <v>488</v>
      </c>
      <c r="BB19" s="260" t="s">
        <v>488</v>
      </c>
      <c r="BC19" s="260" t="s">
        <v>488</v>
      </c>
      <c r="BD19" s="260" t="s">
        <v>488</v>
      </c>
      <c r="BE19" s="260" t="s">
        <v>488</v>
      </c>
      <c r="BF19" s="260" t="s">
        <v>488</v>
      </c>
      <c r="BG19" s="260" t="s">
        <v>488</v>
      </c>
      <c r="BH19" s="260" t="s">
        <v>488</v>
      </c>
      <c r="BI19" s="260" t="s">
        <v>488</v>
      </c>
      <c r="BJ19" s="260" t="s">
        <v>488</v>
      </c>
      <c r="BK19" s="260" t="s">
        <v>488</v>
      </c>
      <c r="BL19" s="260" t="s">
        <v>488</v>
      </c>
      <c r="BM19" s="260" t="s">
        <v>488</v>
      </c>
      <c r="BN19" s="260" t="s">
        <v>488</v>
      </c>
      <c r="BO19" s="260" t="s">
        <v>488</v>
      </c>
      <c r="BP19" s="260" t="s">
        <v>488</v>
      </c>
      <c r="BQ19" s="260" t="s">
        <v>488</v>
      </c>
      <c r="BR19" s="260" t="s">
        <v>488</v>
      </c>
      <c r="BS19" s="260" t="s">
        <v>488</v>
      </c>
      <c r="BT19" s="260" t="s">
        <v>488</v>
      </c>
      <c r="BU19" s="260" t="s">
        <v>488</v>
      </c>
      <c r="BV19" s="260" t="s">
        <v>488</v>
      </c>
      <c r="BW19" s="260" t="s">
        <v>488</v>
      </c>
      <c r="BY19" s="241"/>
    </row>
    <row r="20" spans="1:77" s="266" customFormat="1" ht="30" x14ac:dyDescent="0.25">
      <c r="A20" s="262" t="s">
        <v>576</v>
      </c>
      <c r="B20" s="263" t="s">
        <v>577</v>
      </c>
      <c r="C20" s="264" t="s">
        <v>488</v>
      </c>
      <c r="D20" s="264" t="s">
        <v>488</v>
      </c>
      <c r="E20" s="264" t="s">
        <v>488</v>
      </c>
      <c r="F20" s="264" t="s">
        <v>488</v>
      </c>
      <c r="G20" s="264" t="s">
        <v>488</v>
      </c>
      <c r="H20" s="265">
        <f>H46</f>
        <v>0</v>
      </c>
      <c r="I20" s="265">
        <f>I46</f>
        <v>60.550773279999994</v>
      </c>
      <c r="J20" s="264" t="s">
        <v>488</v>
      </c>
      <c r="K20" s="265">
        <f>K46</f>
        <v>0</v>
      </c>
      <c r="L20" s="552">
        <f>L46</f>
        <v>59.944916975254245</v>
      </c>
      <c r="M20" s="264" t="s">
        <v>488</v>
      </c>
      <c r="N20" s="264" t="s">
        <v>488</v>
      </c>
      <c r="O20" s="264" t="s">
        <v>488</v>
      </c>
      <c r="P20" s="264" t="s">
        <v>488</v>
      </c>
      <c r="Q20" s="264" t="s">
        <v>488</v>
      </c>
      <c r="R20" s="264" t="s">
        <v>488</v>
      </c>
      <c r="S20" s="264" t="s">
        <v>488</v>
      </c>
      <c r="T20" s="265">
        <f>SUM(T46)</f>
        <v>60.550773279999994</v>
      </c>
      <c r="U20" s="265">
        <f>SUM(U46)</f>
        <v>43.823143695254238</v>
      </c>
      <c r="V20" s="265">
        <f>SUM(V46)</f>
        <v>0</v>
      </c>
      <c r="W20" s="265">
        <f>SUM(W46)</f>
        <v>44.429000000000002</v>
      </c>
      <c r="X20" s="265">
        <f>SUM(X46)</f>
        <v>43.823143695254238</v>
      </c>
      <c r="Y20" s="264" t="s">
        <v>488</v>
      </c>
      <c r="Z20" s="264" t="s">
        <v>488</v>
      </c>
      <c r="AA20" s="264" t="s">
        <v>488</v>
      </c>
      <c r="AB20" s="264" t="s">
        <v>488</v>
      </c>
      <c r="AC20" s="264" t="s">
        <v>488</v>
      </c>
      <c r="AD20" s="264" t="s">
        <v>488</v>
      </c>
      <c r="AE20" s="264" t="s">
        <v>488</v>
      </c>
      <c r="AF20" s="264" t="s">
        <v>488</v>
      </c>
      <c r="AG20" s="264" t="s">
        <v>488</v>
      </c>
      <c r="AH20" s="264" t="s">
        <v>488</v>
      </c>
      <c r="AI20" s="265">
        <f>AI46</f>
        <v>16.121773279999999</v>
      </c>
      <c r="AJ20" s="265">
        <f t="shared" ref="AJ20:BV20" si="2">AJ46</f>
        <v>0</v>
      </c>
      <c r="AK20" s="265">
        <f t="shared" si="2"/>
        <v>0</v>
      </c>
      <c r="AL20" s="265">
        <f t="shared" si="2"/>
        <v>16.121773279999999</v>
      </c>
      <c r="AM20" s="265">
        <f t="shared" si="2"/>
        <v>0</v>
      </c>
      <c r="AN20" s="265">
        <f t="shared" si="2"/>
        <v>7.5270315200000004</v>
      </c>
      <c r="AO20" s="265">
        <f t="shared" si="2"/>
        <v>0</v>
      </c>
      <c r="AP20" s="265">
        <f t="shared" si="2"/>
        <v>0</v>
      </c>
      <c r="AQ20" s="265">
        <f t="shared" si="2"/>
        <v>7.5270315200000004</v>
      </c>
      <c r="AR20" s="265">
        <f t="shared" si="2"/>
        <v>0</v>
      </c>
      <c r="AS20" s="265">
        <f t="shared" si="2"/>
        <v>21.968</v>
      </c>
      <c r="AT20" s="265">
        <f t="shared" si="2"/>
        <v>0</v>
      </c>
      <c r="AU20" s="265">
        <f t="shared" si="2"/>
        <v>0</v>
      </c>
      <c r="AV20" s="265">
        <f t="shared" si="2"/>
        <v>21.968</v>
      </c>
      <c r="AW20" s="265">
        <f t="shared" si="2"/>
        <v>0</v>
      </c>
      <c r="AX20" s="427">
        <f t="shared" si="2"/>
        <v>20.981448780000001</v>
      </c>
      <c r="AY20" s="265">
        <f t="shared" si="2"/>
        <v>0</v>
      </c>
      <c r="AZ20" s="265">
        <f t="shared" si="2"/>
        <v>0</v>
      </c>
      <c r="BA20" s="265">
        <f t="shared" si="2"/>
        <v>20.981448780000001</v>
      </c>
      <c r="BB20" s="265">
        <f t="shared" si="2"/>
        <v>0</v>
      </c>
      <c r="BC20" s="265">
        <f t="shared" si="2"/>
        <v>22.460999999999999</v>
      </c>
      <c r="BD20" s="265">
        <f t="shared" si="2"/>
        <v>0</v>
      </c>
      <c r="BE20" s="265">
        <f t="shared" si="2"/>
        <v>0</v>
      </c>
      <c r="BF20" s="265">
        <f t="shared" si="2"/>
        <v>22.460999999999999</v>
      </c>
      <c r="BG20" s="265">
        <f t="shared" si="2"/>
        <v>0</v>
      </c>
      <c r="BH20" s="265">
        <f t="shared" si="2"/>
        <v>22.841694915254234</v>
      </c>
      <c r="BI20" s="265">
        <f t="shared" si="2"/>
        <v>0</v>
      </c>
      <c r="BJ20" s="265">
        <f t="shared" si="2"/>
        <v>0</v>
      </c>
      <c r="BK20" s="265">
        <f t="shared" si="2"/>
        <v>22.841694915254234</v>
      </c>
      <c r="BL20" s="265">
        <f t="shared" si="2"/>
        <v>0</v>
      </c>
      <c r="BM20" s="265">
        <f t="shared" si="2"/>
        <v>60.550773279999994</v>
      </c>
      <c r="BN20" s="264">
        <f t="shared" si="2"/>
        <v>0</v>
      </c>
      <c r="BO20" s="264">
        <f t="shared" si="2"/>
        <v>0</v>
      </c>
      <c r="BP20" s="265">
        <f t="shared" si="2"/>
        <v>60.550773279999994</v>
      </c>
      <c r="BQ20" s="264">
        <f t="shared" si="2"/>
        <v>0</v>
      </c>
      <c r="BR20" s="265">
        <f t="shared" si="2"/>
        <v>51.350175215254239</v>
      </c>
      <c r="BS20" s="264">
        <f t="shared" si="2"/>
        <v>0</v>
      </c>
      <c r="BT20" s="264">
        <f t="shared" si="2"/>
        <v>0</v>
      </c>
      <c r="BU20" s="265">
        <f t="shared" si="2"/>
        <v>51.350175215254239</v>
      </c>
      <c r="BV20" s="264">
        <f t="shared" si="2"/>
        <v>0</v>
      </c>
      <c r="BW20" s="264" t="s">
        <v>488</v>
      </c>
    </row>
    <row r="21" spans="1:77" ht="45" x14ac:dyDescent="0.25">
      <c r="A21" s="258" t="s">
        <v>578</v>
      </c>
      <c r="B21" s="259" t="s">
        <v>579</v>
      </c>
      <c r="C21" s="260" t="s">
        <v>488</v>
      </c>
      <c r="D21" s="260" t="s">
        <v>488</v>
      </c>
      <c r="E21" s="260" t="s">
        <v>488</v>
      </c>
      <c r="F21" s="260" t="s">
        <v>488</v>
      </c>
      <c r="G21" s="260" t="s">
        <v>488</v>
      </c>
      <c r="H21" s="260" t="s">
        <v>488</v>
      </c>
      <c r="I21" s="260" t="s">
        <v>488</v>
      </c>
      <c r="J21" s="260" t="s">
        <v>488</v>
      </c>
      <c r="K21" s="260" t="s">
        <v>488</v>
      </c>
      <c r="L21" s="551" t="s">
        <v>488</v>
      </c>
      <c r="M21" s="260" t="s">
        <v>488</v>
      </c>
      <c r="N21" s="260" t="s">
        <v>488</v>
      </c>
      <c r="O21" s="260" t="s">
        <v>488</v>
      </c>
      <c r="P21" s="260" t="s">
        <v>488</v>
      </c>
      <c r="Q21" s="260" t="s">
        <v>488</v>
      </c>
      <c r="R21" s="260" t="s">
        <v>488</v>
      </c>
      <c r="S21" s="260" t="s">
        <v>488</v>
      </c>
      <c r="T21" s="260" t="s">
        <v>488</v>
      </c>
      <c r="U21" s="260" t="s">
        <v>488</v>
      </c>
      <c r="V21" s="260" t="s">
        <v>488</v>
      </c>
      <c r="W21" s="260" t="s">
        <v>488</v>
      </c>
      <c r="X21" s="260" t="s">
        <v>488</v>
      </c>
      <c r="Y21" s="260" t="s">
        <v>488</v>
      </c>
      <c r="Z21" s="260" t="s">
        <v>488</v>
      </c>
      <c r="AA21" s="260" t="s">
        <v>488</v>
      </c>
      <c r="AB21" s="260" t="s">
        <v>488</v>
      </c>
      <c r="AC21" s="260" t="s">
        <v>488</v>
      </c>
      <c r="AD21" s="260" t="s">
        <v>488</v>
      </c>
      <c r="AE21" s="260" t="s">
        <v>488</v>
      </c>
      <c r="AF21" s="260" t="s">
        <v>488</v>
      </c>
      <c r="AG21" s="260" t="s">
        <v>488</v>
      </c>
      <c r="AH21" s="260" t="s">
        <v>488</v>
      </c>
      <c r="AI21" s="260" t="s">
        <v>488</v>
      </c>
      <c r="AJ21" s="260" t="s">
        <v>488</v>
      </c>
      <c r="AK21" s="260" t="s">
        <v>488</v>
      </c>
      <c r="AL21" s="260" t="s">
        <v>488</v>
      </c>
      <c r="AM21" s="260" t="s">
        <v>488</v>
      </c>
      <c r="AN21" s="260" t="s">
        <v>488</v>
      </c>
      <c r="AO21" s="260" t="s">
        <v>488</v>
      </c>
      <c r="AP21" s="260" t="s">
        <v>488</v>
      </c>
      <c r="AQ21" s="260" t="s">
        <v>488</v>
      </c>
      <c r="AR21" s="260" t="s">
        <v>488</v>
      </c>
      <c r="AS21" s="260" t="s">
        <v>488</v>
      </c>
      <c r="AT21" s="260" t="s">
        <v>488</v>
      </c>
      <c r="AU21" s="260" t="s">
        <v>488</v>
      </c>
      <c r="AV21" s="260" t="s">
        <v>488</v>
      </c>
      <c r="AW21" s="260" t="s">
        <v>488</v>
      </c>
      <c r="AX21" s="426" t="s">
        <v>488</v>
      </c>
      <c r="AY21" s="260" t="s">
        <v>488</v>
      </c>
      <c r="AZ21" s="260" t="s">
        <v>488</v>
      </c>
      <c r="BA21" s="260" t="s">
        <v>488</v>
      </c>
      <c r="BB21" s="260" t="s">
        <v>488</v>
      </c>
      <c r="BC21" s="260" t="s">
        <v>488</v>
      </c>
      <c r="BD21" s="260" t="s">
        <v>488</v>
      </c>
      <c r="BE21" s="260" t="s">
        <v>488</v>
      </c>
      <c r="BF21" s="260" t="s">
        <v>488</v>
      </c>
      <c r="BG21" s="260" t="s">
        <v>488</v>
      </c>
      <c r="BH21" s="260" t="s">
        <v>488</v>
      </c>
      <c r="BI21" s="260" t="s">
        <v>488</v>
      </c>
      <c r="BJ21" s="260" t="s">
        <v>488</v>
      </c>
      <c r="BK21" s="260" t="s">
        <v>488</v>
      </c>
      <c r="BL21" s="260" t="s">
        <v>488</v>
      </c>
      <c r="BM21" s="260" t="s">
        <v>488</v>
      </c>
      <c r="BN21" s="260" t="s">
        <v>488</v>
      </c>
      <c r="BO21" s="260" t="s">
        <v>488</v>
      </c>
      <c r="BP21" s="260" t="s">
        <v>488</v>
      </c>
      <c r="BQ21" s="260" t="s">
        <v>488</v>
      </c>
      <c r="BR21" s="260" t="s">
        <v>488</v>
      </c>
      <c r="BS21" s="260" t="s">
        <v>488</v>
      </c>
      <c r="BT21" s="260" t="s">
        <v>488</v>
      </c>
      <c r="BU21" s="260" t="s">
        <v>488</v>
      </c>
      <c r="BV21" s="260" t="s">
        <v>488</v>
      </c>
      <c r="BW21" s="260" t="s">
        <v>488</v>
      </c>
    </row>
    <row r="22" spans="1:77" ht="30" x14ac:dyDescent="0.25">
      <c r="A22" s="258" t="s">
        <v>580</v>
      </c>
      <c r="B22" s="259" t="s">
        <v>581</v>
      </c>
      <c r="C22" s="260" t="s">
        <v>488</v>
      </c>
      <c r="D22" s="260" t="s">
        <v>488</v>
      </c>
      <c r="E22" s="260" t="s">
        <v>488</v>
      </c>
      <c r="F22" s="260" t="s">
        <v>488</v>
      </c>
      <c r="G22" s="260" t="s">
        <v>488</v>
      </c>
      <c r="H22" s="260" t="s">
        <v>488</v>
      </c>
      <c r="I22" s="260" t="s">
        <v>488</v>
      </c>
      <c r="J22" s="260" t="s">
        <v>488</v>
      </c>
      <c r="K22" s="260" t="s">
        <v>488</v>
      </c>
      <c r="L22" s="551" t="s">
        <v>488</v>
      </c>
      <c r="M22" s="260" t="s">
        <v>488</v>
      </c>
      <c r="N22" s="260" t="s">
        <v>488</v>
      </c>
      <c r="O22" s="260" t="s">
        <v>488</v>
      </c>
      <c r="P22" s="260" t="s">
        <v>488</v>
      </c>
      <c r="Q22" s="260" t="s">
        <v>488</v>
      </c>
      <c r="R22" s="260" t="s">
        <v>488</v>
      </c>
      <c r="S22" s="260" t="s">
        <v>488</v>
      </c>
      <c r="T22" s="260" t="s">
        <v>488</v>
      </c>
      <c r="U22" s="260" t="s">
        <v>488</v>
      </c>
      <c r="V22" s="260" t="s">
        <v>488</v>
      </c>
      <c r="W22" s="260" t="s">
        <v>488</v>
      </c>
      <c r="X22" s="260" t="s">
        <v>488</v>
      </c>
      <c r="Y22" s="260" t="s">
        <v>488</v>
      </c>
      <c r="Z22" s="260" t="s">
        <v>488</v>
      </c>
      <c r="AA22" s="260" t="s">
        <v>488</v>
      </c>
      <c r="AB22" s="260" t="s">
        <v>488</v>
      </c>
      <c r="AC22" s="260" t="s">
        <v>488</v>
      </c>
      <c r="AD22" s="260" t="s">
        <v>488</v>
      </c>
      <c r="AE22" s="260" t="s">
        <v>488</v>
      </c>
      <c r="AF22" s="260" t="s">
        <v>488</v>
      </c>
      <c r="AG22" s="260" t="s">
        <v>488</v>
      </c>
      <c r="AH22" s="260" t="s">
        <v>488</v>
      </c>
      <c r="AI22" s="260" t="s">
        <v>488</v>
      </c>
      <c r="AJ22" s="260" t="s">
        <v>488</v>
      </c>
      <c r="AK22" s="260" t="s">
        <v>488</v>
      </c>
      <c r="AL22" s="260" t="s">
        <v>488</v>
      </c>
      <c r="AM22" s="260" t="s">
        <v>488</v>
      </c>
      <c r="AN22" s="260" t="s">
        <v>488</v>
      </c>
      <c r="AO22" s="260" t="s">
        <v>488</v>
      </c>
      <c r="AP22" s="260" t="s">
        <v>488</v>
      </c>
      <c r="AQ22" s="260" t="s">
        <v>488</v>
      </c>
      <c r="AR22" s="260" t="s">
        <v>488</v>
      </c>
      <c r="AS22" s="260" t="s">
        <v>488</v>
      </c>
      <c r="AT22" s="260" t="s">
        <v>488</v>
      </c>
      <c r="AU22" s="260" t="s">
        <v>488</v>
      </c>
      <c r="AV22" s="260" t="s">
        <v>488</v>
      </c>
      <c r="AW22" s="260" t="s">
        <v>488</v>
      </c>
      <c r="AX22" s="426" t="s">
        <v>488</v>
      </c>
      <c r="AY22" s="260" t="s">
        <v>488</v>
      </c>
      <c r="AZ22" s="260" t="s">
        <v>488</v>
      </c>
      <c r="BA22" s="260" t="s">
        <v>488</v>
      </c>
      <c r="BB22" s="260" t="s">
        <v>488</v>
      </c>
      <c r="BC22" s="260" t="s">
        <v>488</v>
      </c>
      <c r="BD22" s="260" t="s">
        <v>488</v>
      </c>
      <c r="BE22" s="260" t="s">
        <v>488</v>
      </c>
      <c r="BF22" s="260" t="s">
        <v>488</v>
      </c>
      <c r="BG22" s="260" t="s">
        <v>488</v>
      </c>
      <c r="BH22" s="260" t="s">
        <v>488</v>
      </c>
      <c r="BI22" s="260" t="s">
        <v>488</v>
      </c>
      <c r="BJ22" s="260" t="s">
        <v>488</v>
      </c>
      <c r="BK22" s="260" t="s">
        <v>488</v>
      </c>
      <c r="BL22" s="260" t="s">
        <v>488</v>
      </c>
      <c r="BM22" s="260" t="s">
        <v>488</v>
      </c>
      <c r="BN22" s="260" t="s">
        <v>488</v>
      </c>
      <c r="BO22" s="260" t="s">
        <v>488</v>
      </c>
      <c r="BP22" s="260" t="s">
        <v>488</v>
      </c>
      <c r="BQ22" s="260" t="s">
        <v>488</v>
      </c>
      <c r="BR22" s="260" t="s">
        <v>488</v>
      </c>
      <c r="BS22" s="260" t="s">
        <v>488</v>
      </c>
      <c r="BT22" s="260" t="s">
        <v>488</v>
      </c>
      <c r="BU22" s="260" t="s">
        <v>488</v>
      </c>
      <c r="BV22" s="260" t="s">
        <v>488</v>
      </c>
      <c r="BW22" s="260" t="s">
        <v>488</v>
      </c>
    </row>
    <row r="23" spans="1:77" ht="30" x14ac:dyDescent="0.25">
      <c r="A23" s="258" t="s">
        <v>582</v>
      </c>
      <c r="B23" s="259" t="s">
        <v>583</v>
      </c>
      <c r="C23" s="260" t="s">
        <v>488</v>
      </c>
      <c r="D23" s="260" t="s">
        <v>488</v>
      </c>
      <c r="E23" s="260" t="s">
        <v>488</v>
      </c>
      <c r="F23" s="260" t="s">
        <v>488</v>
      </c>
      <c r="G23" s="260" t="s">
        <v>488</v>
      </c>
      <c r="H23" s="260" t="s">
        <v>488</v>
      </c>
      <c r="I23" s="260" t="s">
        <v>488</v>
      </c>
      <c r="J23" s="260" t="s">
        <v>488</v>
      </c>
      <c r="K23" s="260" t="s">
        <v>488</v>
      </c>
      <c r="L23" s="551" t="s">
        <v>488</v>
      </c>
      <c r="M23" s="260" t="s">
        <v>488</v>
      </c>
      <c r="N23" s="260" t="s">
        <v>488</v>
      </c>
      <c r="O23" s="260" t="s">
        <v>488</v>
      </c>
      <c r="P23" s="260" t="s">
        <v>488</v>
      </c>
      <c r="Q23" s="260" t="s">
        <v>488</v>
      </c>
      <c r="R23" s="260" t="s">
        <v>488</v>
      </c>
      <c r="S23" s="260" t="s">
        <v>488</v>
      </c>
      <c r="T23" s="260" t="s">
        <v>488</v>
      </c>
      <c r="U23" s="260" t="s">
        <v>488</v>
      </c>
      <c r="V23" s="260" t="s">
        <v>488</v>
      </c>
      <c r="W23" s="260" t="s">
        <v>488</v>
      </c>
      <c r="X23" s="260" t="s">
        <v>488</v>
      </c>
      <c r="Y23" s="260" t="s">
        <v>488</v>
      </c>
      <c r="Z23" s="260" t="s">
        <v>488</v>
      </c>
      <c r="AA23" s="260" t="s">
        <v>488</v>
      </c>
      <c r="AB23" s="260" t="s">
        <v>488</v>
      </c>
      <c r="AC23" s="260" t="s">
        <v>488</v>
      </c>
      <c r="AD23" s="260" t="s">
        <v>488</v>
      </c>
      <c r="AE23" s="260" t="s">
        <v>488</v>
      </c>
      <c r="AF23" s="260" t="s">
        <v>488</v>
      </c>
      <c r="AG23" s="260" t="s">
        <v>488</v>
      </c>
      <c r="AH23" s="260" t="s">
        <v>488</v>
      </c>
      <c r="AI23" s="260" t="s">
        <v>488</v>
      </c>
      <c r="AJ23" s="260" t="s">
        <v>488</v>
      </c>
      <c r="AK23" s="260" t="s">
        <v>488</v>
      </c>
      <c r="AL23" s="260" t="s">
        <v>488</v>
      </c>
      <c r="AM23" s="260" t="s">
        <v>488</v>
      </c>
      <c r="AN23" s="260" t="s">
        <v>488</v>
      </c>
      <c r="AO23" s="260" t="s">
        <v>488</v>
      </c>
      <c r="AP23" s="260" t="s">
        <v>488</v>
      </c>
      <c r="AQ23" s="260" t="s">
        <v>488</v>
      </c>
      <c r="AR23" s="260" t="s">
        <v>488</v>
      </c>
      <c r="AS23" s="260" t="s">
        <v>488</v>
      </c>
      <c r="AT23" s="260" t="s">
        <v>488</v>
      </c>
      <c r="AU23" s="260" t="s">
        <v>488</v>
      </c>
      <c r="AV23" s="260" t="s">
        <v>488</v>
      </c>
      <c r="AW23" s="260" t="s">
        <v>488</v>
      </c>
      <c r="AX23" s="426" t="s">
        <v>488</v>
      </c>
      <c r="AY23" s="260" t="s">
        <v>488</v>
      </c>
      <c r="AZ23" s="260" t="s">
        <v>488</v>
      </c>
      <c r="BA23" s="260" t="s">
        <v>488</v>
      </c>
      <c r="BB23" s="260" t="s">
        <v>488</v>
      </c>
      <c r="BC23" s="260" t="s">
        <v>488</v>
      </c>
      <c r="BD23" s="260" t="s">
        <v>488</v>
      </c>
      <c r="BE23" s="260" t="s">
        <v>488</v>
      </c>
      <c r="BF23" s="260" t="s">
        <v>488</v>
      </c>
      <c r="BG23" s="260" t="s">
        <v>488</v>
      </c>
      <c r="BH23" s="260" t="s">
        <v>488</v>
      </c>
      <c r="BI23" s="260" t="s">
        <v>488</v>
      </c>
      <c r="BJ23" s="260" t="s">
        <v>488</v>
      </c>
      <c r="BK23" s="260" t="s">
        <v>488</v>
      </c>
      <c r="BL23" s="260" t="s">
        <v>488</v>
      </c>
      <c r="BM23" s="260" t="s">
        <v>488</v>
      </c>
      <c r="BN23" s="260" t="s">
        <v>488</v>
      </c>
      <c r="BO23" s="260" t="s">
        <v>488</v>
      </c>
      <c r="BP23" s="260" t="s">
        <v>488</v>
      </c>
      <c r="BQ23" s="260" t="s">
        <v>488</v>
      </c>
      <c r="BR23" s="260" t="s">
        <v>488</v>
      </c>
      <c r="BS23" s="260" t="s">
        <v>488</v>
      </c>
      <c r="BT23" s="260" t="s">
        <v>488</v>
      </c>
      <c r="BU23" s="260" t="s">
        <v>488</v>
      </c>
      <c r="BV23" s="260" t="s">
        <v>488</v>
      </c>
      <c r="BW23" s="260" t="s">
        <v>488</v>
      </c>
    </row>
    <row r="24" spans="1:77" x14ac:dyDescent="0.25">
      <c r="A24" s="258" t="s">
        <v>584</v>
      </c>
      <c r="B24" s="259" t="s">
        <v>585</v>
      </c>
      <c r="C24" s="260" t="s">
        <v>488</v>
      </c>
      <c r="D24" s="260" t="s">
        <v>488</v>
      </c>
      <c r="E24" s="260" t="s">
        <v>488</v>
      </c>
      <c r="F24" s="260" t="s">
        <v>488</v>
      </c>
      <c r="G24" s="260" t="s">
        <v>488</v>
      </c>
      <c r="H24" s="260" t="s">
        <v>488</v>
      </c>
      <c r="I24" s="260" t="s">
        <v>488</v>
      </c>
      <c r="J24" s="260" t="s">
        <v>488</v>
      </c>
      <c r="K24" s="260" t="s">
        <v>488</v>
      </c>
      <c r="L24" s="551" t="s">
        <v>488</v>
      </c>
      <c r="M24" s="260" t="s">
        <v>488</v>
      </c>
      <c r="N24" s="260" t="s">
        <v>488</v>
      </c>
      <c r="O24" s="260" t="s">
        <v>488</v>
      </c>
      <c r="P24" s="260" t="s">
        <v>488</v>
      </c>
      <c r="Q24" s="260" t="s">
        <v>488</v>
      </c>
      <c r="R24" s="260" t="s">
        <v>488</v>
      </c>
      <c r="S24" s="260" t="s">
        <v>488</v>
      </c>
      <c r="T24" s="260" t="s">
        <v>488</v>
      </c>
      <c r="U24" s="260" t="s">
        <v>488</v>
      </c>
      <c r="V24" s="260" t="s">
        <v>488</v>
      </c>
      <c r="W24" s="260" t="s">
        <v>488</v>
      </c>
      <c r="X24" s="260" t="s">
        <v>488</v>
      </c>
      <c r="Y24" s="260" t="s">
        <v>488</v>
      </c>
      <c r="Z24" s="260" t="s">
        <v>488</v>
      </c>
      <c r="AA24" s="260" t="s">
        <v>488</v>
      </c>
      <c r="AB24" s="260" t="s">
        <v>488</v>
      </c>
      <c r="AC24" s="260" t="s">
        <v>488</v>
      </c>
      <c r="AD24" s="260" t="s">
        <v>488</v>
      </c>
      <c r="AE24" s="260" t="s">
        <v>488</v>
      </c>
      <c r="AF24" s="260" t="s">
        <v>488</v>
      </c>
      <c r="AG24" s="260" t="s">
        <v>488</v>
      </c>
      <c r="AH24" s="260" t="s">
        <v>488</v>
      </c>
      <c r="AI24" s="260" t="s">
        <v>488</v>
      </c>
      <c r="AJ24" s="260" t="s">
        <v>488</v>
      </c>
      <c r="AK24" s="260" t="s">
        <v>488</v>
      </c>
      <c r="AL24" s="260" t="s">
        <v>488</v>
      </c>
      <c r="AM24" s="260" t="s">
        <v>488</v>
      </c>
      <c r="AN24" s="260" t="s">
        <v>488</v>
      </c>
      <c r="AO24" s="260" t="s">
        <v>488</v>
      </c>
      <c r="AP24" s="260" t="s">
        <v>488</v>
      </c>
      <c r="AQ24" s="260" t="s">
        <v>488</v>
      </c>
      <c r="AR24" s="260" t="s">
        <v>488</v>
      </c>
      <c r="AS24" s="260" t="s">
        <v>488</v>
      </c>
      <c r="AT24" s="260" t="s">
        <v>488</v>
      </c>
      <c r="AU24" s="260" t="s">
        <v>488</v>
      </c>
      <c r="AV24" s="260" t="s">
        <v>488</v>
      </c>
      <c r="AW24" s="260" t="s">
        <v>488</v>
      </c>
      <c r="AX24" s="426" t="s">
        <v>488</v>
      </c>
      <c r="AY24" s="260" t="s">
        <v>488</v>
      </c>
      <c r="AZ24" s="260" t="s">
        <v>488</v>
      </c>
      <c r="BA24" s="260" t="s">
        <v>488</v>
      </c>
      <c r="BB24" s="260" t="s">
        <v>488</v>
      </c>
      <c r="BC24" s="260" t="s">
        <v>488</v>
      </c>
      <c r="BD24" s="260" t="s">
        <v>488</v>
      </c>
      <c r="BE24" s="260" t="s">
        <v>488</v>
      </c>
      <c r="BF24" s="260" t="s">
        <v>488</v>
      </c>
      <c r="BG24" s="260" t="s">
        <v>488</v>
      </c>
      <c r="BH24" s="260" t="s">
        <v>488</v>
      </c>
      <c r="BI24" s="260" t="s">
        <v>488</v>
      </c>
      <c r="BJ24" s="260" t="s">
        <v>488</v>
      </c>
      <c r="BK24" s="260" t="s">
        <v>488</v>
      </c>
      <c r="BL24" s="260" t="s">
        <v>488</v>
      </c>
      <c r="BM24" s="260" t="s">
        <v>488</v>
      </c>
      <c r="BN24" s="260" t="s">
        <v>488</v>
      </c>
      <c r="BO24" s="260" t="s">
        <v>488</v>
      </c>
      <c r="BP24" s="260" t="s">
        <v>488</v>
      </c>
      <c r="BQ24" s="260" t="s">
        <v>488</v>
      </c>
      <c r="BR24" s="260" t="s">
        <v>488</v>
      </c>
      <c r="BS24" s="260" t="s">
        <v>488</v>
      </c>
      <c r="BT24" s="260" t="s">
        <v>488</v>
      </c>
      <c r="BU24" s="260" t="s">
        <v>488</v>
      </c>
      <c r="BV24" s="260" t="s">
        <v>488</v>
      </c>
      <c r="BW24" s="260" t="s">
        <v>488</v>
      </c>
    </row>
    <row r="25" spans="1:77" x14ac:dyDescent="0.25">
      <c r="A25" s="258" t="s">
        <v>66</v>
      </c>
      <c r="B25" s="259" t="s">
        <v>491</v>
      </c>
      <c r="C25" s="260" t="s">
        <v>488</v>
      </c>
      <c r="D25" s="260" t="s">
        <v>488</v>
      </c>
      <c r="E25" s="260" t="s">
        <v>488</v>
      </c>
      <c r="F25" s="260" t="s">
        <v>488</v>
      </c>
      <c r="G25" s="260" t="s">
        <v>488</v>
      </c>
      <c r="H25" s="260" t="s">
        <v>488</v>
      </c>
      <c r="I25" s="260" t="s">
        <v>488</v>
      </c>
      <c r="J25" s="260" t="s">
        <v>488</v>
      </c>
      <c r="K25" s="260" t="s">
        <v>488</v>
      </c>
      <c r="L25" s="551" t="s">
        <v>488</v>
      </c>
      <c r="M25" s="260" t="s">
        <v>488</v>
      </c>
      <c r="N25" s="260" t="s">
        <v>488</v>
      </c>
      <c r="O25" s="260" t="s">
        <v>488</v>
      </c>
      <c r="P25" s="260" t="s">
        <v>488</v>
      </c>
      <c r="Q25" s="260" t="s">
        <v>488</v>
      </c>
      <c r="R25" s="260" t="s">
        <v>488</v>
      </c>
      <c r="S25" s="260" t="s">
        <v>488</v>
      </c>
      <c r="T25" s="260" t="s">
        <v>488</v>
      </c>
      <c r="U25" s="260" t="s">
        <v>488</v>
      </c>
      <c r="V25" s="260" t="s">
        <v>488</v>
      </c>
      <c r="W25" s="260" t="s">
        <v>488</v>
      </c>
      <c r="X25" s="260" t="s">
        <v>488</v>
      </c>
      <c r="Y25" s="260" t="s">
        <v>488</v>
      </c>
      <c r="Z25" s="260" t="s">
        <v>488</v>
      </c>
      <c r="AA25" s="260" t="s">
        <v>488</v>
      </c>
      <c r="AB25" s="260" t="s">
        <v>488</v>
      </c>
      <c r="AC25" s="260" t="s">
        <v>488</v>
      </c>
      <c r="AD25" s="260" t="s">
        <v>488</v>
      </c>
      <c r="AE25" s="260" t="s">
        <v>488</v>
      </c>
      <c r="AF25" s="260" t="s">
        <v>488</v>
      </c>
      <c r="AG25" s="260" t="s">
        <v>488</v>
      </c>
      <c r="AH25" s="260" t="s">
        <v>488</v>
      </c>
      <c r="AI25" s="260" t="s">
        <v>488</v>
      </c>
      <c r="AJ25" s="260" t="s">
        <v>488</v>
      </c>
      <c r="AK25" s="260" t="s">
        <v>488</v>
      </c>
      <c r="AL25" s="260" t="s">
        <v>488</v>
      </c>
      <c r="AM25" s="260" t="s">
        <v>488</v>
      </c>
      <c r="AN25" s="260" t="s">
        <v>488</v>
      </c>
      <c r="AO25" s="260" t="s">
        <v>488</v>
      </c>
      <c r="AP25" s="260" t="s">
        <v>488</v>
      </c>
      <c r="AQ25" s="260" t="s">
        <v>488</v>
      </c>
      <c r="AR25" s="260" t="s">
        <v>488</v>
      </c>
      <c r="AS25" s="260" t="s">
        <v>488</v>
      </c>
      <c r="AT25" s="260" t="s">
        <v>488</v>
      </c>
      <c r="AU25" s="260" t="s">
        <v>488</v>
      </c>
      <c r="AV25" s="260" t="s">
        <v>488</v>
      </c>
      <c r="AW25" s="260" t="s">
        <v>488</v>
      </c>
      <c r="AX25" s="426" t="s">
        <v>488</v>
      </c>
      <c r="AY25" s="260" t="s">
        <v>488</v>
      </c>
      <c r="AZ25" s="260" t="s">
        <v>488</v>
      </c>
      <c r="BA25" s="260" t="s">
        <v>488</v>
      </c>
      <c r="BB25" s="260" t="s">
        <v>488</v>
      </c>
      <c r="BC25" s="260" t="s">
        <v>488</v>
      </c>
      <c r="BD25" s="260" t="s">
        <v>488</v>
      </c>
      <c r="BE25" s="260" t="s">
        <v>488</v>
      </c>
      <c r="BF25" s="260" t="s">
        <v>488</v>
      </c>
      <c r="BG25" s="260" t="s">
        <v>488</v>
      </c>
      <c r="BH25" s="260" t="s">
        <v>488</v>
      </c>
      <c r="BI25" s="260" t="s">
        <v>488</v>
      </c>
      <c r="BJ25" s="260" t="s">
        <v>488</v>
      </c>
      <c r="BK25" s="260" t="s">
        <v>488</v>
      </c>
      <c r="BL25" s="260" t="s">
        <v>488</v>
      </c>
      <c r="BM25" s="260" t="s">
        <v>488</v>
      </c>
      <c r="BN25" s="260" t="s">
        <v>488</v>
      </c>
      <c r="BO25" s="260" t="s">
        <v>488</v>
      </c>
      <c r="BP25" s="260" t="s">
        <v>488</v>
      </c>
      <c r="BQ25" s="260" t="s">
        <v>488</v>
      </c>
      <c r="BR25" s="260" t="s">
        <v>488</v>
      </c>
      <c r="BS25" s="260" t="s">
        <v>488</v>
      </c>
      <c r="BT25" s="260" t="s">
        <v>488</v>
      </c>
      <c r="BU25" s="260" t="s">
        <v>488</v>
      </c>
      <c r="BV25" s="260" t="s">
        <v>488</v>
      </c>
      <c r="BW25" s="260" t="s">
        <v>488</v>
      </c>
    </row>
    <row r="26" spans="1:77" ht="30" x14ac:dyDescent="0.25">
      <c r="A26" s="258" t="s">
        <v>187</v>
      </c>
      <c r="B26" s="259" t="s">
        <v>586</v>
      </c>
      <c r="C26" s="260" t="s">
        <v>587</v>
      </c>
      <c r="D26" s="260" t="s">
        <v>488</v>
      </c>
      <c r="E26" s="260" t="s">
        <v>488</v>
      </c>
      <c r="F26" s="260" t="s">
        <v>488</v>
      </c>
      <c r="G26" s="260" t="s">
        <v>488</v>
      </c>
      <c r="H26" s="260" t="s">
        <v>488</v>
      </c>
      <c r="I26" s="260" t="s">
        <v>488</v>
      </c>
      <c r="J26" s="260" t="s">
        <v>488</v>
      </c>
      <c r="K26" s="260" t="s">
        <v>488</v>
      </c>
      <c r="L26" s="551" t="s">
        <v>488</v>
      </c>
      <c r="M26" s="260" t="s">
        <v>488</v>
      </c>
      <c r="N26" s="260" t="s">
        <v>488</v>
      </c>
      <c r="O26" s="260" t="s">
        <v>488</v>
      </c>
      <c r="P26" s="260" t="s">
        <v>488</v>
      </c>
      <c r="Q26" s="260" t="s">
        <v>488</v>
      </c>
      <c r="R26" s="260" t="s">
        <v>488</v>
      </c>
      <c r="S26" s="260" t="s">
        <v>488</v>
      </c>
      <c r="T26" s="260" t="s">
        <v>488</v>
      </c>
      <c r="U26" s="260" t="s">
        <v>488</v>
      </c>
      <c r="V26" s="260" t="s">
        <v>488</v>
      </c>
      <c r="W26" s="260" t="s">
        <v>488</v>
      </c>
      <c r="X26" s="260" t="s">
        <v>488</v>
      </c>
      <c r="Y26" s="260" t="s">
        <v>488</v>
      </c>
      <c r="Z26" s="260" t="s">
        <v>488</v>
      </c>
      <c r="AA26" s="260" t="s">
        <v>488</v>
      </c>
      <c r="AB26" s="260" t="s">
        <v>488</v>
      </c>
      <c r="AC26" s="260" t="s">
        <v>488</v>
      </c>
      <c r="AD26" s="260" t="s">
        <v>488</v>
      </c>
      <c r="AE26" s="260" t="s">
        <v>488</v>
      </c>
      <c r="AF26" s="260" t="s">
        <v>488</v>
      </c>
      <c r="AG26" s="260" t="s">
        <v>488</v>
      </c>
      <c r="AH26" s="260" t="s">
        <v>488</v>
      </c>
      <c r="AI26" s="260" t="s">
        <v>488</v>
      </c>
      <c r="AJ26" s="260" t="s">
        <v>488</v>
      </c>
      <c r="AK26" s="260" t="s">
        <v>488</v>
      </c>
      <c r="AL26" s="260" t="s">
        <v>488</v>
      </c>
      <c r="AM26" s="260" t="s">
        <v>488</v>
      </c>
      <c r="AN26" s="260" t="s">
        <v>488</v>
      </c>
      <c r="AO26" s="260" t="s">
        <v>488</v>
      </c>
      <c r="AP26" s="260" t="s">
        <v>488</v>
      </c>
      <c r="AQ26" s="260" t="s">
        <v>488</v>
      </c>
      <c r="AR26" s="260" t="s">
        <v>488</v>
      </c>
      <c r="AS26" s="260" t="s">
        <v>488</v>
      </c>
      <c r="AT26" s="260" t="s">
        <v>488</v>
      </c>
      <c r="AU26" s="260" t="s">
        <v>488</v>
      </c>
      <c r="AV26" s="260" t="s">
        <v>488</v>
      </c>
      <c r="AW26" s="260" t="s">
        <v>488</v>
      </c>
      <c r="AX26" s="426" t="s">
        <v>488</v>
      </c>
      <c r="AY26" s="260" t="s">
        <v>488</v>
      </c>
      <c r="AZ26" s="260" t="s">
        <v>488</v>
      </c>
      <c r="BA26" s="260" t="s">
        <v>488</v>
      </c>
      <c r="BB26" s="260" t="s">
        <v>488</v>
      </c>
      <c r="BC26" s="260" t="s">
        <v>488</v>
      </c>
      <c r="BD26" s="260" t="s">
        <v>488</v>
      </c>
      <c r="BE26" s="260" t="s">
        <v>488</v>
      </c>
      <c r="BF26" s="260" t="s">
        <v>488</v>
      </c>
      <c r="BG26" s="260" t="s">
        <v>488</v>
      </c>
      <c r="BH26" s="260" t="s">
        <v>488</v>
      </c>
      <c r="BI26" s="260" t="s">
        <v>488</v>
      </c>
      <c r="BJ26" s="260" t="s">
        <v>488</v>
      </c>
      <c r="BK26" s="260" t="s">
        <v>488</v>
      </c>
      <c r="BL26" s="260" t="s">
        <v>488</v>
      </c>
      <c r="BM26" s="260" t="s">
        <v>488</v>
      </c>
      <c r="BN26" s="260" t="s">
        <v>488</v>
      </c>
      <c r="BO26" s="260" t="s">
        <v>488</v>
      </c>
      <c r="BP26" s="260" t="s">
        <v>488</v>
      </c>
      <c r="BQ26" s="260" t="s">
        <v>488</v>
      </c>
      <c r="BR26" s="260" t="s">
        <v>488</v>
      </c>
      <c r="BS26" s="260" t="s">
        <v>488</v>
      </c>
      <c r="BT26" s="260" t="s">
        <v>488</v>
      </c>
      <c r="BU26" s="260" t="s">
        <v>488</v>
      </c>
      <c r="BV26" s="260" t="s">
        <v>488</v>
      </c>
      <c r="BW26" s="260" t="s">
        <v>488</v>
      </c>
    </row>
    <row r="27" spans="1:77" ht="45" x14ac:dyDescent="0.25">
      <c r="A27" s="258" t="s">
        <v>588</v>
      </c>
      <c r="B27" s="259" t="s">
        <v>589</v>
      </c>
      <c r="C27" s="260" t="s">
        <v>587</v>
      </c>
      <c r="D27" s="260" t="s">
        <v>488</v>
      </c>
      <c r="E27" s="260" t="s">
        <v>488</v>
      </c>
      <c r="F27" s="260" t="s">
        <v>488</v>
      </c>
      <c r="G27" s="260" t="s">
        <v>488</v>
      </c>
      <c r="H27" s="260" t="s">
        <v>488</v>
      </c>
      <c r="I27" s="260" t="s">
        <v>488</v>
      </c>
      <c r="J27" s="260" t="s">
        <v>488</v>
      </c>
      <c r="K27" s="260" t="s">
        <v>488</v>
      </c>
      <c r="L27" s="551" t="s">
        <v>488</v>
      </c>
      <c r="M27" s="260" t="s">
        <v>488</v>
      </c>
      <c r="N27" s="260" t="s">
        <v>488</v>
      </c>
      <c r="O27" s="260" t="s">
        <v>488</v>
      </c>
      <c r="P27" s="260" t="s">
        <v>488</v>
      </c>
      <c r="Q27" s="260" t="s">
        <v>488</v>
      </c>
      <c r="R27" s="260" t="s">
        <v>488</v>
      </c>
      <c r="S27" s="260" t="s">
        <v>488</v>
      </c>
      <c r="T27" s="260" t="s">
        <v>488</v>
      </c>
      <c r="U27" s="260" t="s">
        <v>488</v>
      </c>
      <c r="V27" s="260" t="s">
        <v>488</v>
      </c>
      <c r="W27" s="260" t="s">
        <v>488</v>
      </c>
      <c r="X27" s="260" t="s">
        <v>488</v>
      </c>
      <c r="Y27" s="260" t="s">
        <v>488</v>
      </c>
      <c r="Z27" s="260" t="s">
        <v>488</v>
      </c>
      <c r="AA27" s="260" t="s">
        <v>488</v>
      </c>
      <c r="AB27" s="260" t="s">
        <v>488</v>
      </c>
      <c r="AC27" s="260" t="s">
        <v>488</v>
      </c>
      <c r="AD27" s="260" t="s">
        <v>488</v>
      </c>
      <c r="AE27" s="260" t="s">
        <v>488</v>
      </c>
      <c r="AF27" s="260" t="s">
        <v>488</v>
      </c>
      <c r="AG27" s="260" t="s">
        <v>488</v>
      </c>
      <c r="AH27" s="260" t="s">
        <v>488</v>
      </c>
      <c r="AI27" s="260" t="s">
        <v>488</v>
      </c>
      <c r="AJ27" s="260" t="s">
        <v>488</v>
      </c>
      <c r="AK27" s="260" t="s">
        <v>488</v>
      </c>
      <c r="AL27" s="260" t="s">
        <v>488</v>
      </c>
      <c r="AM27" s="260" t="s">
        <v>488</v>
      </c>
      <c r="AN27" s="260" t="s">
        <v>488</v>
      </c>
      <c r="AO27" s="260" t="s">
        <v>488</v>
      </c>
      <c r="AP27" s="260" t="s">
        <v>488</v>
      </c>
      <c r="AQ27" s="260" t="s">
        <v>488</v>
      </c>
      <c r="AR27" s="260" t="s">
        <v>488</v>
      </c>
      <c r="AS27" s="260" t="s">
        <v>488</v>
      </c>
      <c r="AT27" s="260" t="s">
        <v>488</v>
      </c>
      <c r="AU27" s="260" t="s">
        <v>488</v>
      </c>
      <c r="AV27" s="260" t="s">
        <v>488</v>
      </c>
      <c r="AW27" s="260" t="s">
        <v>488</v>
      </c>
      <c r="AX27" s="426" t="s">
        <v>488</v>
      </c>
      <c r="AY27" s="260" t="s">
        <v>488</v>
      </c>
      <c r="AZ27" s="260" t="s">
        <v>488</v>
      </c>
      <c r="BA27" s="260" t="s">
        <v>488</v>
      </c>
      <c r="BB27" s="260" t="s">
        <v>488</v>
      </c>
      <c r="BC27" s="260" t="s">
        <v>488</v>
      </c>
      <c r="BD27" s="260" t="s">
        <v>488</v>
      </c>
      <c r="BE27" s="260" t="s">
        <v>488</v>
      </c>
      <c r="BF27" s="260" t="s">
        <v>488</v>
      </c>
      <c r="BG27" s="260" t="s">
        <v>488</v>
      </c>
      <c r="BH27" s="260" t="s">
        <v>488</v>
      </c>
      <c r="BI27" s="260" t="s">
        <v>488</v>
      </c>
      <c r="BJ27" s="260" t="s">
        <v>488</v>
      </c>
      <c r="BK27" s="260" t="s">
        <v>488</v>
      </c>
      <c r="BL27" s="260" t="s">
        <v>488</v>
      </c>
      <c r="BM27" s="260" t="s">
        <v>488</v>
      </c>
      <c r="BN27" s="260" t="s">
        <v>488</v>
      </c>
      <c r="BO27" s="260" t="s">
        <v>488</v>
      </c>
      <c r="BP27" s="260" t="s">
        <v>488</v>
      </c>
      <c r="BQ27" s="260" t="s">
        <v>488</v>
      </c>
      <c r="BR27" s="260" t="s">
        <v>488</v>
      </c>
      <c r="BS27" s="260" t="s">
        <v>488</v>
      </c>
      <c r="BT27" s="260" t="s">
        <v>488</v>
      </c>
      <c r="BU27" s="260" t="s">
        <v>488</v>
      </c>
      <c r="BV27" s="260" t="s">
        <v>488</v>
      </c>
      <c r="BW27" s="260" t="s">
        <v>488</v>
      </c>
    </row>
    <row r="28" spans="1:77" ht="60" x14ac:dyDescent="0.25">
      <c r="A28" s="258" t="s">
        <v>590</v>
      </c>
      <c r="B28" s="259" t="s">
        <v>591</v>
      </c>
      <c r="C28" s="260" t="s">
        <v>488</v>
      </c>
      <c r="D28" s="260" t="s">
        <v>488</v>
      </c>
      <c r="E28" s="260" t="s">
        <v>488</v>
      </c>
      <c r="F28" s="260" t="s">
        <v>488</v>
      </c>
      <c r="G28" s="260" t="s">
        <v>488</v>
      </c>
      <c r="H28" s="260" t="s">
        <v>488</v>
      </c>
      <c r="I28" s="260" t="s">
        <v>488</v>
      </c>
      <c r="J28" s="260" t="s">
        <v>488</v>
      </c>
      <c r="K28" s="260" t="s">
        <v>488</v>
      </c>
      <c r="L28" s="551" t="s">
        <v>488</v>
      </c>
      <c r="M28" s="260" t="s">
        <v>488</v>
      </c>
      <c r="N28" s="260" t="s">
        <v>488</v>
      </c>
      <c r="O28" s="260" t="s">
        <v>488</v>
      </c>
      <c r="P28" s="260" t="s">
        <v>488</v>
      </c>
      <c r="Q28" s="260" t="s">
        <v>488</v>
      </c>
      <c r="R28" s="260" t="s">
        <v>488</v>
      </c>
      <c r="S28" s="260" t="s">
        <v>488</v>
      </c>
      <c r="T28" s="260" t="s">
        <v>488</v>
      </c>
      <c r="U28" s="260" t="s">
        <v>488</v>
      </c>
      <c r="V28" s="260" t="s">
        <v>488</v>
      </c>
      <c r="W28" s="260" t="s">
        <v>488</v>
      </c>
      <c r="X28" s="260" t="s">
        <v>488</v>
      </c>
      <c r="Y28" s="260" t="s">
        <v>488</v>
      </c>
      <c r="Z28" s="260" t="s">
        <v>488</v>
      </c>
      <c r="AA28" s="260" t="s">
        <v>488</v>
      </c>
      <c r="AB28" s="260" t="s">
        <v>488</v>
      </c>
      <c r="AC28" s="260" t="s">
        <v>488</v>
      </c>
      <c r="AD28" s="260" t="s">
        <v>488</v>
      </c>
      <c r="AE28" s="260" t="s">
        <v>488</v>
      </c>
      <c r="AF28" s="260" t="s">
        <v>488</v>
      </c>
      <c r="AG28" s="260" t="s">
        <v>488</v>
      </c>
      <c r="AH28" s="260" t="s">
        <v>488</v>
      </c>
      <c r="AI28" s="260" t="s">
        <v>488</v>
      </c>
      <c r="AJ28" s="260" t="s">
        <v>488</v>
      </c>
      <c r="AK28" s="260" t="s">
        <v>488</v>
      </c>
      <c r="AL28" s="260" t="s">
        <v>488</v>
      </c>
      <c r="AM28" s="260" t="s">
        <v>488</v>
      </c>
      <c r="AN28" s="260" t="s">
        <v>488</v>
      </c>
      <c r="AO28" s="260" t="s">
        <v>488</v>
      </c>
      <c r="AP28" s="260" t="s">
        <v>488</v>
      </c>
      <c r="AQ28" s="260" t="s">
        <v>488</v>
      </c>
      <c r="AR28" s="260" t="s">
        <v>488</v>
      </c>
      <c r="AS28" s="260" t="s">
        <v>488</v>
      </c>
      <c r="AT28" s="260" t="s">
        <v>488</v>
      </c>
      <c r="AU28" s="260" t="s">
        <v>488</v>
      </c>
      <c r="AV28" s="260" t="s">
        <v>488</v>
      </c>
      <c r="AW28" s="260" t="s">
        <v>488</v>
      </c>
      <c r="AX28" s="426" t="s">
        <v>488</v>
      </c>
      <c r="AY28" s="260" t="s">
        <v>488</v>
      </c>
      <c r="AZ28" s="260" t="s">
        <v>488</v>
      </c>
      <c r="BA28" s="260" t="s">
        <v>488</v>
      </c>
      <c r="BB28" s="260" t="s">
        <v>488</v>
      </c>
      <c r="BC28" s="260" t="s">
        <v>488</v>
      </c>
      <c r="BD28" s="260" t="s">
        <v>488</v>
      </c>
      <c r="BE28" s="260" t="s">
        <v>488</v>
      </c>
      <c r="BF28" s="260" t="s">
        <v>488</v>
      </c>
      <c r="BG28" s="260" t="s">
        <v>488</v>
      </c>
      <c r="BH28" s="260" t="s">
        <v>488</v>
      </c>
      <c r="BI28" s="260" t="s">
        <v>488</v>
      </c>
      <c r="BJ28" s="260" t="s">
        <v>488</v>
      </c>
      <c r="BK28" s="260" t="s">
        <v>488</v>
      </c>
      <c r="BL28" s="260" t="s">
        <v>488</v>
      </c>
      <c r="BM28" s="260" t="s">
        <v>488</v>
      </c>
      <c r="BN28" s="260" t="s">
        <v>488</v>
      </c>
      <c r="BO28" s="260" t="s">
        <v>488</v>
      </c>
      <c r="BP28" s="260" t="s">
        <v>488</v>
      </c>
      <c r="BQ28" s="260" t="s">
        <v>488</v>
      </c>
      <c r="BR28" s="260" t="s">
        <v>488</v>
      </c>
      <c r="BS28" s="260" t="s">
        <v>488</v>
      </c>
      <c r="BT28" s="260" t="s">
        <v>488</v>
      </c>
      <c r="BU28" s="260" t="s">
        <v>488</v>
      </c>
      <c r="BV28" s="260" t="s">
        <v>488</v>
      </c>
      <c r="BW28" s="260" t="s">
        <v>488</v>
      </c>
    </row>
    <row r="29" spans="1:77" ht="60" x14ac:dyDescent="0.25">
      <c r="A29" s="258" t="s">
        <v>592</v>
      </c>
      <c r="B29" s="259" t="s">
        <v>593</v>
      </c>
      <c r="C29" s="260" t="s">
        <v>488</v>
      </c>
      <c r="D29" s="260" t="s">
        <v>488</v>
      </c>
      <c r="E29" s="260" t="s">
        <v>488</v>
      </c>
      <c r="F29" s="260" t="s">
        <v>488</v>
      </c>
      <c r="G29" s="260" t="s">
        <v>488</v>
      </c>
      <c r="H29" s="260" t="s">
        <v>488</v>
      </c>
      <c r="I29" s="260" t="s">
        <v>488</v>
      </c>
      <c r="J29" s="260" t="s">
        <v>488</v>
      </c>
      <c r="K29" s="260" t="s">
        <v>488</v>
      </c>
      <c r="L29" s="551" t="s">
        <v>488</v>
      </c>
      <c r="M29" s="260" t="s">
        <v>488</v>
      </c>
      <c r="N29" s="260" t="s">
        <v>488</v>
      </c>
      <c r="O29" s="260" t="s">
        <v>488</v>
      </c>
      <c r="P29" s="260" t="s">
        <v>488</v>
      </c>
      <c r="Q29" s="260" t="s">
        <v>488</v>
      </c>
      <c r="R29" s="260" t="s">
        <v>488</v>
      </c>
      <c r="S29" s="260" t="s">
        <v>488</v>
      </c>
      <c r="T29" s="260" t="s">
        <v>488</v>
      </c>
      <c r="U29" s="260" t="s">
        <v>488</v>
      </c>
      <c r="V29" s="260" t="s">
        <v>488</v>
      </c>
      <c r="W29" s="260" t="s">
        <v>488</v>
      </c>
      <c r="X29" s="260" t="s">
        <v>488</v>
      </c>
      <c r="Y29" s="260" t="s">
        <v>488</v>
      </c>
      <c r="Z29" s="260" t="s">
        <v>488</v>
      </c>
      <c r="AA29" s="260" t="s">
        <v>488</v>
      </c>
      <c r="AB29" s="260" t="s">
        <v>488</v>
      </c>
      <c r="AC29" s="260" t="s">
        <v>488</v>
      </c>
      <c r="AD29" s="260" t="s">
        <v>488</v>
      </c>
      <c r="AE29" s="260" t="s">
        <v>488</v>
      </c>
      <c r="AF29" s="260" t="s">
        <v>488</v>
      </c>
      <c r="AG29" s="260" t="s">
        <v>488</v>
      </c>
      <c r="AH29" s="260" t="s">
        <v>488</v>
      </c>
      <c r="AI29" s="260" t="s">
        <v>488</v>
      </c>
      <c r="AJ29" s="260" t="s">
        <v>488</v>
      </c>
      <c r="AK29" s="260" t="s">
        <v>488</v>
      </c>
      <c r="AL29" s="260" t="s">
        <v>488</v>
      </c>
      <c r="AM29" s="260" t="s">
        <v>488</v>
      </c>
      <c r="AN29" s="260" t="s">
        <v>488</v>
      </c>
      <c r="AO29" s="260" t="s">
        <v>488</v>
      </c>
      <c r="AP29" s="260" t="s">
        <v>488</v>
      </c>
      <c r="AQ29" s="260" t="s">
        <v>488</v>
      </c>
      <c r="AR29" s="260" t="s">
        <v>488</v>
      </c>
      <c r="AS29" s="260" t="s">
        <v>488</v>
      </c>
      <c r="AT29" s="260" t="s">
        <v>488</v>
      </c>
      <c r="AU29" s="260" t="s">
        <v>488</v>
      </c>
      <c r="AV29" s="260" t="s">
        <v>488</v>
      </c>
      <c r="AW29" s="260" t="s">
        <v>488</v>
      </c>
      <c r="AX29" s="426" t="s">
        <v>488</v>
      </c>
      <c r="AY29" s="260" t="s">
        <v>488</v>
      </c>
      <c r="AZ29" s="260" t="s">
        <v>488</v>
      </c>
      <c r="BA29" s="260" t="s">
        <v>488</v>
      </c>
      <c r="BB29" s="260" t="s">
        <v>488</v>
      </c>
      <c r="BC29" s="260" t="s">
        <v>488</v>
      </c>
      <c r="BD29" s="260" t="s">
        <v>488</v>
      </c>
      <c r="BE29" s="260" t="s">
        <v>488</v>
      </c>
      <c r="BF29" s="260" t="s">
        <v>488</v>
      </c>
      <c r="BG29" s="260" t="s">
        <v>488</v>
      </c>
      <c r="BH29" s="260" t="s">
        <v>488</v>
      </c>
      <c r="BI29" s="260" t="s">
        <v>488</v>
      </c>
      <c r="BJ29" s="260" t="s">
        <v>488</v>
      </c>
      <c r="BK29" s="260" t="s">
        <v>488</v>
      </c>
      <c r="BL29" s="260" t="s">
        <v>488</v>
      </c>
      <c r="BM29" s="260" t="s">
        <v>488</v>
      </c>
      <c r="BN29" s="260" t="s">
        <v>488</v>
      </c>
      <c r="BO29" s="260" t="s">
        <v>488</v>
      </c>
      <c r="BP29" s="260" t="s">
        <v>488</v>
      </c>
      <c r="BQ29" s="260" t="s">
        <v>488</v>
      </c>
      <c r="BR29" s="260" t="s">
        <v>488</v>
      </c>
      <c r="BS29" s="260" t="s">
        <v>488</v>
      </c>
      <c r="BT29" s="260" t="s">
        <v>488</v>
      </c>
      <c r="BU29" s="260" t="s">
        <v>488</v>
      </c>
      <c r="BV29" s="260" t="s">
        <v>488</v>
      </c>
      <c r="BW29" s="260" t="s">
        <v>488</v>
      </c>
    </row>
    <row r="30" spans="1:77" ht="45" x14ac:dyDescent="0.25">
      <c r="A30" s="258" t="s">
        <v>594</v>
      </c>
      <c r="B30" s="259" t="s">
        <v>595</v>
      </c>
      <c r="C30" s="260" t="s">
        <v>488</v>
      </c>
      <c r="D30" s="260" t="s">
        <v>488</v>
      </c>
      <c r="E30" s="260" t="s">
        <v>488</v>
      </c>
      <c r="F30" s="260" t="s">
        <v>488</v>
      </c>
      <c r="G30" s="260" t="s">
        <v>488</v>
      </c>
      <c r="H30" s="260" t="s">
        <v>488</v>
      </c>
      <c r="I30" s="260" t="s">
        <v>488</v>
      </c>
      <c r="J30" s="260" t="s">
        <v>488</v>
      </c>
      <c r="K30" s="260" t="s">
        <v>488</v>
      </c>
      <c r="L30" s="551" t="s">
        <v>488</v>
      </c>
      <c r="M30" s="260" t="s">
        <v>488</v>
      </c>
      <c r="N30" s="260" t="s">
        <v>488</v>
      </c>
      <c r="O30" s="260" t="s">
        <v>488</v>
      </c>
      <c r="P30" s="260" t="s">
        <v>488</v>
      </c>
      <c r="Q30" s="260" t="s">
        <v>488</v>
      </c>
      <c r="R30" s="260" t="s">
        <v>488</v>
      </c>
      <c r="S30" s="260" t="s">
        <v>488</v>
      </c>
      <c r="T30" s="260" t="s">
        <v>488</v>
      </c>
      <c r="U30" s="260" t="s">
        <v>488</v>
      </c>
      <c r="V30" s="260" t="s">
        <v>488</v>
      </c>
      <c r="W30" s="260" t="s">
        <v>488</v>
      </c>
      <c r="X30" s="260" t="s">
        <v>488</v>
      </c>
      <c r="Y30" s="260" t="s">
        <v>488</v>
      </c>
      <c r="Z30" s="260" t="s">
        <v>488</v>
      </c>
      <c r="AA30" s="260" t="s">
        <v>488</v>
      </c>
      <c r="AB30" s="260" t="s">
        <v>488</v>
      </c>
      <c r="AC30" s="260" t="s">
        <v>488</v>
      </c>
      <c r="AD30" s="260" t="s">
        <v>488</v>
      </c>
      <c r="AE30" s="260" t="s">
        <v>488</v>
      </c>
      <c r="AF30" s="260" t="s">
        <v>488</v>
      </c>
      <c r="AG30" s="260" t="s">
        <v>488</v>
      </c>
      <c r="AH30" s="260" t="s">
        <v>488</v>
      </c>
      <c r="AI30" s="260" t="s">
        <v>488</v>
      </c>
      <c r="AJ30" s="260" t="s">
        <v>488</v>
      </c>
      <c r="AK30" s="260" t="s">
        <v>488</v>
      </c>
      <c r="AL30" s="260" t="s">
        <v>488</v>
      </c>
      <c r="AM30" s="260" t="s">
        <v>488</v>
      </c>
      <c r="AN30" s="260" t="s">
        <v>488</v>
      </c>
      <c r="AO30" s="260" t="s">
        <v>488</v>
      </c>
      <c r="AP30" s="260" t="s">
        <v>488</v>
      </c>
      <c r="AQ30" s="260" t="s">
        <v>488</v>
      </c>
      <c r="AR30" s="260" t="s">
        <v>488</v>
      </c>
      <c r="AS30" s="260" t="s">
        <v>488</v>
      </c>
      <c r="AT30" s="260" t="s">
        <v>488</v>
      </c>
      <c r="AU30" s="260" t="s">
        <v>488</v>
      </c>
      <c r="AV30" s="260" t="s">
        <v>488</v>
      </c>
      <c r="AW30" s="260" t="s">
        <v>488</v>
      </c>
      <c r="AX30" s="426" t="s">
        <v>488</v>
      </c>
      <c r="AY30" s="260" t="s">
        <v>488</v>
      </c>
      <c r="AZ30" s="260" t="s">
        <v>488</v>
      </c>
      <c r="BA30" s="260" t="s">
        <v>488</v>
      </c>
      <c r="BB30" s="260" t="s">
        <v>488</v>
      </c>
      <c r="BC30" s="260" t="s">
        <v>488</v>
      </c>
      <c r="BD30" s="260" t="s">
        <v>488</v>
      </c>
      <c r="BE30" s="260" t="s">
        <v>488</v>
      </c>
      <c r="BF30" s="260" t="s">
        <v>488</v>
      </c>
      <c r="BG30" s="260" t="s">
        <v>488</v>
      </c>
      <c r="BH30" s="260" t="s">
        <v>488</v>
      </c>
      <c r="BI30" s="260" t="s">
        <v>488</v>
      </c>
      <c r="BJ30" s="260" t="s">
        <v>488</v>
      </c>
      <c r="BK30" s="260" t="s">
        <v>488</v>
      </c>
      <c r="BL30" s="260" t="s">
        <v>488</v>
      </c>
      <c r="BM30" s="260" t="s">
        <v>488</v>
      </c>
      <c r="BN30" s="260" t="s">
        <v>488</v>
      </c>
      <c r="BO30" s="260" t="s">
        <v>488</v>
      </c>
      <c r="BP30" s="260" t="s">
        <v>488</v>
      </c>
      <c r="BQ30" s="260" t="s">
        <v>488</v>
      </c>
      <c r="BR30" s="260" t="s">
        <v>488</v>
      </c>
      <c r="BS30" s="260" t="s">
        <v>488</v>
      </c>
      <c r="BT30" s="260" t="s">
        <v>488</v>
      </c>
      <c r="BU30" s="260" t="s">
        <v>488</v>
      </c>
      <c r="BV30" s="260" t="s">
        <v>488</v>
      </c>
      <c r="BW30" s="260" t="s">
        <v>488</v>
      </c>
    </row>
    <row r="31" spans="1:77" ht="30" x14ac:dyDescent="0.25">
      <c r="A31" s="258" t="s">
        <v>596</v>
      </c>
      <c r="B31" s="259" t="s">
        <v>597</v>
      </c>
      <c r="C31" s="260" t="s">
        <v>587</v>
      </c>
      <c r="D31" s="260" t="s">
        <v>488</v>
      </c>
      <c r="E31" s="260" t="s">
        <v>488</v>
      </c>
      <c r="F31" s="260" t="s">
        <v>488</v>
      </c>
      <c r="G31" s="260" t="s">
        <v>488</v>
      </c>
      <c r="H31" s="260" t="s">
        <v>488</v>
      </c>
      <c r="I31" s="260" t="s">
        <v>488</v>
      </c>
      <c r="J31" s="260" t="s">
        <v>488</v>
      </c>
      <c r="K31" s="260" t="s">
        <v>488</v>
      </c>
      <c r="L31" s="551" t="s">
        <v>488</v>
      </c>
      <c r="M31" s="260" t="s">
        <v>488</v>
      </c>
      <c r="N31" s="260" t="s">
        <v>488</v>
      </c>
      <c r="O31" s="260" t="s">
        <v>488</v>
      </c>
      <c r="P31" s="260" t="s">
        <v>488</v>
      </c>
      <c r="Q31" s="260" t="s">
        <v>488</v>
      </c>
      <c r="R31" s="260" t="s">
        <v>488</v>
      </c>
      <c r="S31" s="260" t="s">
        <v>488</v>
      </c>
      <c r="T31" s="260" t="s">
        <v>488</v>
      </c>
      <c r="U31" s="260" t="s">
        <v>488</v>
      </c>
      <c r="V31" s="260" t="s">
        <v>488</v>
      </c>
      <c r="W31" s="260" t="s">
        <v>488</v>
      </c>
      <c r="X31" s="260" t="s">
        <v>488</v>
      </c>
      <c r="Y31" s="260" t="s">
        <v>488</v>
      </c>
      <c r="Z31" s="260" t="s">
        <v>488</v>
      </c>
      <c r="AA31" s="260" t="s">
        <v>488</v>
      </c>
      <c r="AB31" s="260" t="s">
        <v>488</v>
      </c>
      <c r="AC31" s="260" t="s">
        <v>488</v>
      </c>
      <c r="AD31" s="260" t="s">
        <v>488</v>
      </c>
      <c r="AE31" s="260" t="s">
        <v>488</v>
      </c>
      <c r="AF31" s="260" t="s">
        <v>488</v>
      </c>
      <c r="AG31" s="260" t="s">
        <v>488</v>
      </c>
      <c r="AH31" s="260" t="s">
        <v>488</v>
      </c>
      <c r="AI31" s="260" t="s">
        <v>488</v>
      </c>
      <c r="AJ31" s="260" t="s">
        <v>488</v>
      </c>
      <c r="AK31" s="260" t="s">
        <v>488</v>
      </c>
      <c r="AL31" s="260" t="s">
        <v>488</v>
      </c>
      <c r="AM31" s="260" t="s">
        <v>488</v>
      </c>
      <c r="AN31" s="260" t="s">
        <v>488</v>
      </c>
      <c r="AO31" s="260" t="s">
        <v>488</v>
      </c>
      <c r="AP31" s="260" t="s">
        <v>488</v>
      </c>
      <c r="AQ31" s="260" t="s">
        <v>488</v>
      </c>
      <c r="AR31" s="260" t="s">
        <v>488</v>
      </c>
      <c r="AS31" s="260" t="s">
        <v>488</v>
      </c>
      <c r="AT31" s="260" t="s">
        <v>488</v>
      </c>
      <c r="AU31" s="260" t="s">
        <v>488</v>
      </c>
      <c r="AV31" s="260" t="s">
        <v>488</v>
      </c>
      <c r="AW31" s="260" t="s">
        <v>488</v>
      </c>
      <c r="AX31" s="426" t="s">
        <v>488</v>
      </c>
      <c r="AY31" s="260" t="s">
        <v>488</v>
      </c>
      <c r="AZ31" s="260" t="s">
        <v>488</v>
      </c>
      <c r="BA31" s="260" t="s">
        <v>488</v>
      </c>
      <c r="BB31" s="260" t="s">
        <v>488</v>
      </c>
      <c r="BC31" s="260" t="s">
        <v>488</v>
      </c>
      <c r="BD31" s="260" t="s">
        <v>488</v>
      </c>
      <c r="BE31" s="260" t="s">
        <v>488</v>
      </c>
      <c r="BF31" s="260" t="s">
        <v>488</v>
      </c>
      <c r="BG31" s="260" t="s">
        <v>488</v>
      </c>
      <c r="BH31" s="260" t="s">
        <v>488</v>
      </c>
      <c r="BI31" s="260" t="s">
        <v>488</v>
      </c>
      <c r="BJ31" s="260" t="s">
        <v>488</v>
      </c>
      <c r="BK31" s="260" t="s">
        <v>488</v>
      </c>
      <c r="BL31" s="260" t="s">
        <v>488</v>
      </c>
      <c r="BM31" s="260" t="s">
        <v>488</v>
      </c>
      <c r="BN31" s="260" t="s">
        <v>488</v>
      </c>
      <c r="BO31" s="260" t="s">
        <v>488</v>
      </c>
      <c r="BP31" s="260" t="s">
        <v>488</v>
      </c>
      <c r="BQ31" s="260" t="s">
        <v>488</v>
      </c>
      <c r="BR31" s="260" t="s">
        <v>488</v>
      </c>
      <c r="BS31" s="260" t="s">
        <v>488</v>
      </c>
      <c r="BT31" s="260" t="s">
        <v>488</v>
      </c>
      <c r="BU31" s="260" t="s">
        <v>488</v>
      </c>
      <c r="BV31" s="260" t="s">
        <v>488</v>
      </c>
      <c r="BW31" s="260" t="s">
        <v>488</v>
      </c>
    </row>
    <row r="32" spans="1:77" ht="60" x14ac:dyDescent="0.25">
      <c r="A32" s="258" t="s">
        <v>598</v>
      </c>
      <c r="B32" s="259" t="s">
        <v>599</v>
      </c>
      <c r="C32" s="260" t="s">
        <v>587</v>
      </c>
      <c r="D32" s="260" t="s">
        <v>488</v>
      </c>
      <c r="E32" s="260" t="s">
        <v>488</v>
      </c>
      <c r="F32" s="260" t="s">
        <v>488</v>
      </c>
      <c r="G32" s="260" t="s">
        <v>488</v>
      </c>
      <c r="H32" s="260" t="s">
        <v>488</v>
      </c>
      <c r="I32" s="260" t="s">
        <v>488</v>
      </c>
      <c r="J32" s="260" t="s">
        <v>488</v>
      </c>
      <c r="K32" s="260" t="s">
        <v>488</v>
      </c>
      <c r="L32" s="551" t="s">
        <v>488</v>
      </c>
      <c r="M32" s="260" t="s">
        <v>488</v>
      </c>
      <c r="N32" s="260" t="s">
        <v>488</v>
      </c>
      <c r="O32" s="260" t="s">
        <v>488</v>
      </c>
      <c r="P32" s="260" t="s">
        <v>488</v>
      </c>
      <c r="Q32" s="260" t="s">
        <v>488</v>
      </c>
      <c r="R32" s="260" t="s">
        <v>488</v>
      </c>
      <c r="S32" s="260" t="s">
        <v>488</v>
      </c>
      <c r="T32" s="260" t="s">
        <v>488</v>
      </c>
      <c r="U32" s="260" t="s">
        <v>488</v>
      </c>
      <c r="V32" s="260" t="s">
        <v>488</v>
      </c>
      <c r="W32" s="260" t="s">
        <v>488</v>
      </c>
      <c r="X32" s="260" t="s">
        <v>488</v>
      </c>
      <c r="Y32" s="260" t="s">
        <v>488</v>
      </c>
      <c r="Z32" s="260" t="s">
        <v>488</v>
      </c>
      <c r="AA32" s="260" t="s">
        <v>488</v>
      </c>
      <c r="AB32" s="260" t="s">
        <v>488</v>
      </c>
      <c r="AC32" s="260" t="s">
        <v>488</v>
      </c>
      <c r="AD32" s="260" t="s">
        <v>488</v>
      </c>
      <c r="AE32" s="260" t="s">
        <v>488</v>
      </c>
      <c r="AF32" s="260" t="s">
        <v>488</v>
      </c>
      <c r="AG32" s="260" t="s">
        <v>488</v>
      </c>
      <c r="AH32" s="260" t="s">
        <v>488</v>
      </c>
      <c r="AI32" s="260" t="s">
        <v>488</v>
      </c>
      <c r="AJ32" s="260" t="s">
        <v>488</v>
      </c>
      <c r="AK32" s="260" t="s">
        <v>488</v>
      </c>
      <c r="AL32" s="260" t="s">
        <v>488</v>
      </c>
      <c r="AM32" s="260" t="s">
        <v>488</v>
      </c>
      <c r="AN32" s="260" t="s">
        <v>488</v>
      </c>
      <c r="AO32" s="260" t="s">
        <v>488</v>
      </c>
      <c r="AP32" s="260" t="s">
        <v>488</v>
      </c>
      <c r="AQ32" s="260" t="s">
        <v>488</v>
      </c>
      <c r="AR32" s="260" t="s">
        <v>488</v>
      </c>
      <c r="AS32" s="260" t="s">
        <v>488</v>
      </c>
      <c r="AT32" s="260" t="s">
        <v>488</v>
      </c>
      <c r="AU32" s="260" t="s">
        <v>488</v>
      </c>
      <c r="AV32" s="260" t="s">
        <v>488</v>
      </c>
      <c r="AW32" s="260" t="s">
        <v>488</v>
      </c>
      <c r="AX32" s="426" t="s">
        <v>488</v>
      </c>
      <c r="AY32" s="260" t="s">
        <v>488</v>
      </c>
      <c r="AZ32" s="260" t="s">
        <v>488</v>
      </c>
      <c r="BA32" s="260" t="s">
        <v>488</v>
      </c>
      <c r="BB32" s="260" t="s">
        <v>488</v>
      </c>
      <c r="BC32" s="260" t="s">
        <v>488</v>
      </c>
      <c r="BD32" s="260" t="s">
        <v>488</v>
      </c>
      <c r="BE32" s="260" t="s">
        <v>488</v>
      </c>
      <c r="BF32" s="260" t="s">
        <v>488</v>
      </c>
      <c r="BG32" s="260" t="s">
        <v>488</v>
      </c>
      <c r="BH32" s="260" t="s">
        <v>488</v>
      </c>
      <c r="BI32" s="260" t="s">
        <v>488</v>
      </c>
      <c r="BJ32" s="260" t="s">
        <v>488</v>
      </c>
      <c r="BK32" s="260" t="s">
        <v>488</v>
      </c>
      <c r="BL32" s="260" t="s">
        <v>488</v>
      </c>
      <c r="BM32" s="260" t="s">
        <v>488</v>
      </c>
      <c r="BN32" s="260" t="s">
        <v>488</v>
      </c>
      <c r="BO32" s="260" t="s">
        <v>488</v>
      </c>
      <c r="BP32" s="260" t="s">
        <v>488</v>
      </c>
      <c r="BQ32" s="260" t="s">
        <v>488</v>
      </c>
      <c r="BR32" s="260" t="s">
        <v>488</v>
      </c>
      <c r="BS32" s="260" t="s">
        <v>488</v>
      </c>
      <c r="BT32" s="260" t="s">
        <v>488</v>
      </c>
      <c r="BU32" s="260" t="s">
        <v>488</v>
      </c>
      <c r="BV32" s="260" t="s">
        <v>488</v>
      </c>
      <c r="BW32" s="260" t="s">
        <v>488</v>
      </c>
    </row>
    <row r="33" spans="1:75" ht="30" x14ac:dyDescent="0.25">
      <c r="A33" s="258" t="s">
        <v>600</v>
      </c>
      <c r="B33" s="259" t="s">
        <v>601</v>
      </c>
      <c r="C33" s="260" t="s">
        <v>587</v>
      </c>
      <c r="D33" s="260" t="s">
        <v>488</v>
      </c>
      <c r="E33" s="260" t="s">
        <v>488</v>
      </c>
      <c r="F33" s="260" t="s">
        <v>488</v>
      </c>
      <c r="G33" s="260" t="s">
        <v>488</v>
      </c>
      <c r="H33" s="260" t="s">
        <v>488</v>
      </c>
      <c r="I33" s="260" t="s">
        <v>488</v>
      </c>
      <c r="J33" s="260" t="s">
        <v>488</v>
      </c>
      <c r="K33" s="260" t="s">
        <v>488</v>
      </c>
      <c r="L33" s="551" t="s">
        <v>488</v>
      </c>
      <c r="M33" s="260" t="s">
        <v>488</v>
      </c>
      <c r="N33" s="260" t="s">
        <v>488</v>
      </c>
      <c r="O33" s="260" t="s">
        <v>488</v>
      </c>
      <c r="P33" s="260" t="s">
        <v>488</v>
      </c>
      <c r="Q33" s="260" t="s">
        <v>488</v>
      </c>
      <c r="R33" s="260" t="s">
        <v>488</v>
      </c>
      <c r="S33" s="260" t="s">
        <v>488</v>
      </c>
      <c r="T33" s="260" t="s">
        <v>488</v>
      </c>
      <c r="U33" s="260" t="s">
        <v>488</v>
      </c>
      <c r="V33" s="260" t="s">
        <v>488</v>
      </c>
      <c r="W33" s="260" t="s">
        <v>488</v>
      </c>
      <c r="X33" s="260" t="s">
        <v>488</v>
      </c>
      <c r="Y33" s="260" t="s">
        <v>488</v>
      </c>
      <c r="Z33" s="260" t="s">
        <v>488</v>
      </c>
      <c r="AA33" s="260" t="s">
        <v>488</v>
      </c>
      <c r="AB33" s="260" t="s">
        <v>488</v>
      </c>
      <c r="AC33" s="260" t="s">
        <v>488</v>
      </c>
      <c r="AD33" s="260" t="s">
        <v>488</v>
      </c>
      <c r="AE33" s="260" t="s">
        <v>488</v>
      </c>
      <c r="AF33" s="260" t="s">
        <v>488</v>
      </c>
      <c r="AG33" s="260" t="s">
        <v>488</v>
      </c>
      <c r="AH33" s="260" t="s">
        <v>488</v>
      </c>
      <c r="AI33" s="260" t="s">
        <v>488</v>
      </c>
      <c r="AJ33" s="260" t="s">
        <v>488</v>
      </c>
      <c r="AK33" s="260" t="s">
        <v>488</v>
      </c>
      <c r="AL33" s="260" t="s">
        <v>488</v>
      </c>
      <c r="AM33" s="260" t="s">
        <v>488</v>
      </c>
      <c r="AN33" s="260" t="s">
        <v>488</v>
      </c>
      <c r="AO33" s="260" t="s">
        <v>488</v>
      </c>
      <c r="AP33" s="260" t="s">
        <v>488</v>
      </c>
      <c r="AQ33" s="260" t="s">
        <v>488</v>
      </c>
      <c r="AR33" s="260" t="s">
        <v>488</v>
      </c>
      <c r="AS33" s="260" t="s">
        <v>488</v>
      </c>
      <c r="AT33" s="260" t="s">
        <v>488</v>
      </c>
      <c r="AU33" s="260" t="s">
        <v>488</v>
      </c>
      <c r="AV33" s="260" t="s">
        <v>488</v>
      </c>
      <c r="AW33" s="260" t="s">
        <v>488</v>
      </c>
      <c r="AX33" s="426" t="s">
        <v>488</v>
      </c>
      <c r="AY33" s="260" t="s">
        <v>488</v>
      </c>
      <c r="AZ33" s="260" t="s">
        <v>488</v>
      </c>
      <c r="BA33" s="260" t="s">
        <v>488</v>
      </c>
      <c r="BB33" s="260" t="s">
        <v>488</v>
      </c>
      <c r="BC33" s="260" t="s">
        <v>488</v>
      </c>
      <c r="BD33" s="260" t="s">
        <v>488</v>
      </c>
      <c r="BE33" s="260" t="s">
        <v>488</v>
      </c>
      <c r="BF33" s="260" t="s">
        <v>488</v>
      </c>
      <c r="BG33" s="260" t="s">
        <v>488</v>
      </c>
      <c r="BH33" s="260" t="s">
        <v>488</v>
      </c>
      <c r="BI33" s="260" t="s">
        <v>488</v>
      </c>
      <c r="BJ33" s="260" t="s">
        <v>488</v>
      </c>
      <c r="BK33" s="260" t="s">
        <v>488</v>
      </c>
      <c r="BL33" s="260" t="s">
        <v>488</v>
      </c>
      <c r="BM33" s="260" t="s">
        <v>488</v>
      </c>
      <c r="BN33" s="260" t="s">
        <v>488</v>
      </c>
      <c r="BO33" s="260" t="s">
        <v>488</v>
      </c>
      <c r="BP33" s="260" t="s">
        <v>488</v>
      </c>
      <c r="BQ33" s="260" t="s">
        <v>488</v>
      </c>
      <c r="BR33" s="260" t="s">
        <v>488</v>
      </c>
      <c r="BS33" s="260" t="s">
        <v>488</v>
      </c>
      <c r="BT33" s="260" t="s">
        <v>488</v>
      </c>
      <c r="BU33" s="260" t="s">
        <v>488</v>
      </c>
      <c r="BV33" s="260" t="s">
        <v>488</v>
      </c>
      <c r="BW33" s="260" t="s">
        <v>488</v>
      </c>
    </row>
    <row r="34" spans="1:75" ht="45" x14ac:dyDescent="0.25">
      <c r="A34" s="258" t="s">
        <v>602</v>
      </c>
      <c r="B34" s="259" t="s">
        <v>603</v>
      </c>
      <c r="C34" s="260" t="s">
        <v>587</v>
      </c>
      <c r="D34" s="260" t="s">
        <v>488</v>
      </c>
      <c r="E34" s="260" t="s">
        <v>488</v>
      </c>
      <c r="F34" s="260" t="s">
        <v>488</v>
      </c>
      <c r="G34" s="260" t="s">
        <v>488</v>
      </c>
      <c r="H34" s="260" t="s">
        <v>488</v>
      </c>
      <c r="I34" s="260" t="s">
        <v>488</v>
      </c>
      <c r="J34" s="260" t="s">
        <v>488</v>
      </c>
      <c r="K34" s="260" t="s">
        <v>488</v>
      </c>
      <c r="L34" s="551" t="s">
        <v>488</v>
      </c>
      <c r="M34" s="260" t="s">
        <v>488</v>
      </c>
      <c r="N34" s="260" t="s">
        <v>488</v>
      </c>
      <c r="O34" s="260" t="s">
        <v>488</v>
      </c>
      <c r="P34" s="260" t="s">
        <v>488</v>
      </c>
      <c r="Q34" s="260" t="s">
        <v>488</v>
      </c>
      <c r="R34" s="260" t="s">
        <v>488</v>
      </c>
      <c r="S34" s="260" t="s">
        <v>488</v>
      </c>
      <c r="T34" s="260" t="s">
        <v>488</v>
      </c>
      <c r="U34" s="260" t="s">
        <v>488</v>
      </c>
      <c r="V34" s="260" t="s">
        <v>488</v>
      </c>
      <c r="W34" s="260" t="s">
        <v>488</v>
      </c>
      <c r="X34" s="260" t="s">
        <v>488</v>
      </c>
      <c r="Y34" s="260" t="s">
        <v>488</v>
      </c>
      <c r="Z34" s="260" t="s">
        <v>488</v>
      </c>
      <c r="AA34" s="260" t="s">
        <v>488</v>
      </c>
      <c r="AB34" s="260" t="s">
        <v>488</v>
      </c>
      <c r="AC34" s="260" t="s">
        <v>488</v>
      </c>
      <c r="AD34" s="260" t="s">
        <v>488</v>
      </c>
      <c r="AE34" s="260" t="s">
        <v>488</v>
      </c>
      <c r="AF34" s="260" t="s">
        <v>488</v>
      </c>
      <c r="AG34" s="260" t="s">
        <v>488</v>
      </c>
      <c r="AH34" s="260" t="s">
        <v>488</v>
      </c>
      <c r="AI34" s="260" t="s">
        <v>488</v>
      </c>
      <c r="AJ34" s="260" t="s">
        <v>488</v>
      </c>
      <c r="AK34" s="260" t="s">
        <v>488</v>
      </c>
      <c r="AL34" s="260" t="s">
        <v>488</v>
      </c>
      <c r="AM34" s="260" t="s">
        <v>488</v>
      </c>
      <c r="AN34" s="260" t="s">
        <v>488</v>
      </c>
      <c r="AO34" s="260" t="s">
        <v>488</v>
      </c>
      <c r="AP34" s="260" t="s">
        <v>488</v>
      </c>
      <c r="AQ34" s="260" t="s">
        <v>488</v>
      </c>
      <c r="AR34" s="260" t="s">
        <v>488</v>
      </c>
      <c r="AS34" s="260" t="s">
        <v>488</v>
      </c>
      <c r="AT34" s="260" t="s">
        <v>488</v>
      </c>
      <c r="AU34" s="260" t="s">
        <v>488</v>
      </c>
      <c r="AV34" s="260" t="s">
        <v>488</v>
      </c>
      <c r="AW34" s="260" t="s">
        <v>488</v>
      </c>
      <c r="AX34" s="426" t="s">
        <v>488</v>
      </c>
      <c r="AY34" s="260" t="s">
        <v>488</v>
      </c>
      <c r="AZ34" s="260" t="s">
        <v>488</v>
      </c>
      <c r="BA34" s="260" t="s">
        <v>488</v>
      </c>
      <c r="BB34" s="260" t="s">
        <v>488</v>
      </c>
      <c r="BC34" s="260" t="s">
        <v>488</v>
      </c>
      <c r="BD34" s="260" t="s">
        <v>488</v>
      </c>
      <c r="BE34" s="260" t="s">
        <v>488</v>
      </c>
      <c r="BF34" s="260" t="s">
        <v>488</v>
      </c>
      <c r="BG34" s="260" t="s">
        <v>488</v>
      </c>
      <c r="BH34" s="260" t="s">
        <v>488</v>
      </c>
      <c r="BI34" s="260" t="s">
        <v>488</v>
      </c>
      <c r="BJ34" s="260" t="s">
        <v>488</v>
      </c>
      <c r="BK34" s="260" t="s">
        <v>488</v>
      </c>
      <c r="BL34" s="260" t="s">
        <v>488</v>
      </c>
      <c r="BM34" s="260" t="s">
        <v>488</v>
      </c>
      <c r="BN34" s="260" t="s">
        <v>488</v>
      </c>
      <c r="BO34" s="260" t="s">
        <v>488</v>
      </c>
      <c r="BP34" s="260" t="s">
        <v>488</v>
      </c>
      <c r="BQ34" s="260" t="s">
        <v>488</v>
      </c>
      <c r="BR34" s="260" t="s">
        <v>488</v>
      </c>
      <c r="BS34" s="260" t="s">
        <v>488</v>
      </c>
      <c r="BT34" s="260" t="s">
        <v>488</v>
      </c>
      <c r="BU34" s="260" t="s">
        <v>488</v>
      </c>
      <c r="BV34" s="260" t="s">
        <v>488</v>
      </c>
      <c r="BW34" s="260" t="s">
        <v>488</v>
      </c>
    </row>
    <row r="35" spans="1:75" ht="30" x14ac:dyDescent="0.25">
      <c r="A35" s="258" t="s">
        <v>604</v>
      </c>
      <c r="B35" s="259" t="s">
        <v>605</v>
      </c>
      <c r="C35" s="260" t="s">
        <v>587</v>
      </c>
      <c r="D35" s="260" t="s">
        <v>488</v>
      </c>
      <c r="E35" s="260" t="s">
        <v>488</v>
      </c>
      <c r="F35" s="260" t="s">
        <v>488</v>
      </c>
      <c r="G35" s="260" t="s">
        <v>488</v>
      </c>
      <c r="H35" s="260" t="s">
        <v>488</v>
      </c>
      <c r="I35" s="260" t="s">
        <v>488</v>
      </c>
      <c r="J35" s="260" t="s">
        <v>488</v>
      </c>
      <c r="K35" s="260" t="s">
        <v>488</v>
      </c>
      <c r="L35" s="551" t="s">
        <v>488</v>
      </c>
      <c r="M35" s="260" t="s">
        <v>488</v>
      </c>
      <c r="N35" s="260" t="s">
        <v>488</v>
      </c>
      <c r="O35" s="260" t="s">
        <v>488</v>
      </c>
      <c r="P35" s="260" t="s">
        <v>488</v>
      </c>
      <c r="Q35" s="260" t="s">
        <v>488</v>
      </c>
      <c r="R35" s="260" t="s">
        <v>488</v>
      </c>
      <c r="S35" s="260" t="s">
        <v>488</v>
      </c>
      <c r="T35" s="260" t="s">
        <v>488</v>
      </c>
      <c r="U35" s="260" t="s">
        <v>488</v>
      </c>
      <c r="V35" s="260" t="s">
        <v>488</v>
      </c>
      <c r="W35" s="260" t="s">
        <v>488</v>
      </c>
      <c r="X35" s="260" t="s">
        <v>488</v>
      </c>
      <c r="Y35" s="260" t="s">
        <v>488</v>
      </c>
      <c r="Z35" s="260" t="s">
        <v>488</v>
      </c>
      <c r="AA35" s="260" t="s">
        <v>488</v>
      </c>
      <c r="AB35" s="260" t="s">
        <v>488</v>
      </c>
      <c r="AC35" s="260" t="s">
        <v>488</v>
      </c>
      <c r="AD35" s="260" t="s">
        <v>488</v>
      </c>
      <c r="AE35" s="260" t="s">
        <v>488</v>
      </c>
      <c r="AF35" s="260" t="s">
        <v>488</v>
      </c>
      <c r="AG35" s="260" t="s">
        <v>488</v>
      </c>
      <c r="AH35" s="260" t="s">
        <v>488</v>
      </c>
      <c r="AI35" s="260" t="s">
        <v>488</v>
      </c>
      <c r="AJ35" s="260" t="s">
        <v>488</v>
      </c>
      <c r="AK35" s="260" t="s">
        <v>488</v>
      </c>
      <c r="AL35" s="260" t="s">
        <v>488</v>
      </c>
      <c r="AM35" s="260" t="s">
        <v>488</v>
      </c>
      <c r="AN35" s="260" t="s">
        <v>488</v>
      </c>
      <c r="AO35" s="260" t="s">
        <v>488</v>
      </c>
      <c r="AP35" s="260" t="s">
        <v>488</v>
      </c>
      <c r="AQ35" s="260" t="s">
        <v>488</v>
      </c>
      <c r="AR35" s="260" t="s">
        <v>488</v>
      </c>
      <c r="AS35" s="260" t="s">
        <v>488</v>
      </c>
      <c r="AT35" s="260" t="s">
        <v>488</v>
      </c>
      <c r="AU35" s="260" t="s">
        <v>488</v>
      </c>
      <c r="AV35" s="260" t="s">
        <v>488</v>
      </c>
      <c r="AW35" s="260" t="s">
        <v>488</v>
      </c>
      <c r="AX35" s="426" t="s">
        <v>488</v>
      </c>
      <c r="AY35" s="260" t="s">
        <v>488</v>
      </c>
      <c r="AZ35" s="260" t="s">
        <v>488</v>
      </c>
      <c r="BA35" s="260" t="s">
        <v>488</v>
      </c>
      <c r="BB35" s="260" t="s">
        <v>488</v>
      </c>
      <c r="BC35" s="260" t="s">
        <v>488</v>
      </c>
      <c r="BD35" s="260" t="s">
        <v>488</v>
      </c>
      <c r="BE35" s="260" t="s">
        <v>488</v>
      </c>
      <c r="BF35" s="260" t="s">
        <v>488</v>
      </c>
      <c r="BG35" s="260" t="s">
        <v>488</v>
      </c>
      <c r="BH35" s="260" t="s">
        <v>488</v>
      </c>
      <c r="BI35" s="260" t="s">
        <v>488</v>
      </c>
      <c r="BJ35" s="260" t="s">
        <v>488</v>
      </c>
      <c r="BK35" s="260" t="s">
        <v>488</v>
      </c>
      <c r="BL35" s="260" t="s">
        <v>488</v>
      </c>
      <c r="BM35" s="260" t="s">
        <v>488</v>
      </c>
      <c r="BN35" s="260" t="s">
        <v>488</v>
      </c>
      <c r="BO35" s="260" t="s">
        <v>488</v>
      </c>
      <c r="BP35" s="260" t="s">
        <v>488</v>
      </c>
      <c r="BQ35" s="260" t="s">
        <v>488</v>
      </c>
      <c r="BR35" s="260" t="s">
        <v>488</v>
      </c>
      <c r="BS35" s="260" t="s">
        <v>488</v>
      </c>
      <c r="BT35" s="260" t="s">
        <v>488</v>
      </c>
      <c r="BU35" s="260" t="s">
        <v>488</v>
      </c>
      <c r="BV35" s="260" t="s">
        <v>488</v>
      </c>
      <c r="BW35" s="260" t="s">
        <v>488</v>
      </c>
    </row>
    <row r="36" spans="1:75" ht="90" x14ac:dyDescent="0.25">
      <c r="A36" s="258" t="s">
        <v>604</v>
      </c>
      <c r="B36" s="259" t="s">
        <v>606</v>
      </c>
      <c r="C36" s="260" t="s">
        <v>587</v>
      </c>
      <c r="D36" s="260" t="s">
        <v>488</v>
      </c>
      <c r="E36" s="260" t="s">
        <v>488</v>
      </c>
      <c r="F36" s="260" t="s">
        <v>488</v>
      </c>
      <c r="G36" s="260" t="s">
        <v>488</v>
      </c>
      <c r="H36" s="260" t="s">
        <v>488</v>
      </c>
      <c r="I36" s="260" t="s">
        <v>488</v>
      </c>
      <c r="J36" s="260" t="s">
        <v>488</v>
      </c>
      <c r="K36" s="260" t="s">
        <v>488</v>
      </c>
      <c r="L36" s="551" t="s">
        <v>488</v>
      </c>
      <c r="M36" s="260" t="s">
        <v>488</v>
      </c>
      <c r="N36" s="260" t="s">
        <v>488</v>
      </c>
      <c r="O36" s="260" t="s">
        <v>488</v>
      </c>
      <c r="P36" s="260" t="s">
        <v>488</v>
      </c>
      <c r="Q36" s="260" t="s">
        <v>488</v>
      </c>
      <c r="R36" s="260" t="s">
        <v>488</v>
      </c>
      <c r="S36" s="260" t="s">
        <v>488</v>
      </c>
      <c r="T36" s="260" t="s">
        <v>488</v>
      </c>
      <c r="U36" s="260" t="s">
        <v>488</v>
      </c>
      <c r="V36" s="260" t="s">
        <v>488</v>
      </c>
      <c r="W36" s="260" t="s">
        <v>488</v>
      </c>
      <c r="X36" s="260" t="s">
        <v>488</v>
      </c>
      <c r="Y36" s="260" t="s">
        <v>488</v>
      </c>
      <c r="Z36" s="260" t="s">
        <v>488</v>
      </c>
      <c r="AA36" s="260" t="s">
        <v>488</v>
      </c>
      <c r="AB36" s="260" t="s">
        <v>488</v>
      </c>
      <c r="AC36" s="260" t="s">
        <v>488</v>
      </c>
      <c r="AD36" s="260" t="s">
        <v>488</v>
      </c>
      <c r="AE36" s="260" t="s">
        <v>488</v>
      </c>
      <c r="AF36" s="260" t="s">
        <v>488</v>
      </c>
      <c r="AG36" s="260" t="s">
        <v>488</v>
      </c>
      <c r="AH36" s="260" t="s">
        <v>488</v>
      </c>
      <c r="AI36" s="260" t="s">
        <v>488</v>
      </c>
      <c r="AJ36" s="260" t="s">
        <v>488</v>
      </c>
      <c r="AK36" s="260" t="s">
        <v>488</v>
      </c>
      <c r="AL36" s="260" t="s">
        <v>488</v>
      </c>
      <c r="AM36" s="260" t="s">
        <v>488</v>
      </c>
      <c r="AN36" s="260" t="s">
        <v>488</v>
      </c>
      <c r="AO36" s="260" t="s">
        <v>488</v>
      </c>
      <c r="AP36" s="260" t="s">
        <v>488</v>
      </c>
      <c r="AQ36" s="260" t="s">
        <v>488</v>
      </c>
      <c r="AR36" s="260" t="s">
        <v>488</v>
      </c>
      <c r="AS36" s="260" t="s">
        <v>488</v>
      </c>
      <c r="AT36" s="260" t="s">
        <v>488</v>
      </c>
      <c r="AU36" s="260" t="s">
        <v>488</v>
      </c>
      <c r="AV36" s="260" t="s">
        <v>488</v>
      </c>
      <c r="AW36" s="260" t="s">
        <v>488</v>
      </c>
      <c r="AX36" s="426" t="s">
        <v>488</v>
      </c>
      <c r="AY36" s="260" t="s">
        <v>488</v>
      </c>
      <c r="AZ36" s="260" t="s">
        <v>488</v>
      </c>
      <c r="BA36" s="260" t="s">
        <v>488</v>
      </c>
      <c r="BB36" s="260" t="s">
        <v>488</v>
      </c>
      <c r="BC36" s="260" t="s">
        <v>488</v>
      </c>
      <c r="BD36" s="260" t="s">
        <v>488</v>
      </c>
      <c r="BE36" s="260" t="s">
        <v>488</v>
      </c>
      <c r="BF36" s="260" t="s">
        <v>488</v>
      </c>
      <c r="BG36" s="260" t="s">
        <v>488</v>
      </c>
      <c r="BH36" s="260" t="s">
        <v>488</v>
      </c>
      <c r="BI36" s="260" t="s">
        <v>488</v>
      </c>
      <c r="BJ36" s="260" t="s">
        <v>488</v>
      </c>
      <c r="BK36" s="260" t="s">
        <v>488</v>
      </c>
      <c r="BL36" s="260" t="s">
        <v>488</v>
      </c>
      <c r="BM36" s="260" t="s">
        <v>488</v>
      </c>
      <c r="BN36" s="260" t="s">
        <v>488</v>
      </c>
      <c r="BO36" s="260" t="s">
        <v>488</v>
      </c>
      <c r="BP36" s="260" t="s">
        <v>488</v>
      </c>
      <c r="BQ36" s="260" t="s">
        <v>488</v>
      </c>
      <c r="BR36" s="260" t="s">
        <v>488</v>
      </c>
      <c r="BS36" s="260" t="s">
        <v>488</v>
      </c>
      <c r="BT36" s="260" t="s">
        <v>488</v>
      </c>
      <c r="BU36" s="260" t="s">
        <v>488</v>
      </c>
      <c r="BV36" s="260" t="s">
        <v>488</v>
      </c>
      <c r="BW36" s="260" t="s">
        <v>488</v>
      </c>
    </row>
    <row r="37" spans="1:75" ht="75" x14ac:dyDescent="0.25">
      <c r="A37" s="258" t="s">
        <v>604</v>
      </c>
      <c r="B37" s="259" t="s">
        <v>607</v>
      </c>
      <c r="C37" s="260" t="s">
        <v>587</v>
      </c>
      <c r="D37" s="260" t="s">
        <v>488</v>
      </c>
      <c r="E37" s="260" t="s">
        <v>488</v>
      </c>
      <c r="F37" s="260" t="s">
        <v>488</v>
      </c>
      <c r="G37" s="260" t="s">
        <v>488</v>
      </c>
      <c r="H37" s="260" t="s">
        <v>488</v>
      </c>
      <c r="I37" s="260" t="s">
        <v>488</v>
      </c>
      <c r="J37" s="260" t="s">
        <v>488</v>
      </c>
      <c r="K37" s="260" t="s">
        <v>488</v>
      </c>
      <c r="L37" s="551" t="s">
        <v>488</v>
      </c>
      <c r="M37" s="260" t="s">
        <v>488</v>
      </c>
      <c r="N37" s="260" t="s">
        <v>488</v>
      </c>
      <c r="O37" s="260" t="s">
        <v>488</v>
      </c>
      <c r="P37" s="260" t="s">
        <v>488</v>
      </c>
      <c r="Q37" s="260" t="s">
        <v>488</v>
      </c>
      <c r="R37" s="260" t="s">
        <v>488</v>
      </c>
      <c r="S37" s="260" t="s">
        <v>488</v>
      </c>
      <c r="T37" s="260" t="s">
        <v>488</v>
      </c>
      <c r="U37" s="260" t="s">
        <v>488</v>
      </c>
      <c r="V37" s="260" t="s">
        <v>488</v>
      </c>
      <c r="W37" s="260" t="s">
        <v>488</v>
      </c>
      <c r="X37" s="260" t="s">
        <v>488</v>
      </c>
      <c r="Y37" s="260" t="s">
        <v>488</v>
      </c>
      <c r="Z37" s="260" t="s">
        <v>488</v>
      </c>
      <c r="AA37" s="260" t="s">
        <v>488</v>
      </c>
      <c r="AB37" s="260" t="s">
        <v>488</v>
      </c>
      <c r="AC37" s="260" t="s">
        <v>488</v>
      </c>
      <c r="AD37" s="260" t="s">
        <v>488</v>
      </c>
      <c r="AE37" s="260" t="s">
        <v>488</v>
      </c>
      <c r="AF37" s="260" t="s">
        <v>488</v>
      </c>
      <c r="AG37" s="260" t="s">
        <v>488</v>
      </c>
      <c r="AH37" s="260" t="s">
        <v>488</v>
      </c>
      <c r="AI37" s="260" t="s">
        <v>488</v>
      </c>
      <c r="AJ37" s="260" t="s">
        <v>488</v>
      </c>
      <c r="AK37" s="260" t="s">
        <v>488</v>
      </c>
      <c r="AL37" s="260" t="s">
        <v>488</v>
      </c>
      <c r="AM37" s="260" t="s">
        <v>488</v>
      </c>
      <c r="AN37" s="260" t="s">
        <v>488</v>
      </c>
      <c r="AO37" s="260" t="s">
        <v>488</v>
      </c>
      <c r="AP37" s="260" t="s">
        <v>488</v>
      </c>
      <c r="AQ37" s="260" t="s">
        <v>488</v>
      </c>
      <c r="AR37" s="260" t="s">
        <v>488</v>
      </c>
      <c r="AS37" s="260" t="s">
        <v>488</v>
      </c>
      <c r="AT37" s="260" t="s">
        <v>488</v>
      </c>
      <c r="AU37" s="260" t="s">
        <v>488</v>
      </c>
      <c r="AV37" s="260" t="s">
        <v>488</v>
      </c>
      <c r="AW37" s="260" t="s">
        <v>488</v>
      </c>
      <c r="AX37" s="426" t="s">
        <v>488</v>
      </c>
      <c r="AY37" s="260" t="s">
        <v>488</v>
      </c>
      <c r="AZ37" s="260" t="s">
        <v>488</v>
      </c>
      <c r="BA37" s="260" t="s">
        <v>488</v>
      </c>
      <c r="BB37" s="260" t="s">
        <v>488</v>
      </c>
      <c r="BC37" s="260" t="s">
        <v>488</v>
      </c>
      <c r="BD37" s="260" t="s">
        <v>488</v>
      </c>
      <c r="BE37" s="260" t="s">
        <v>488</v>
      </c>
      <c r="BF37" s="260" t="s">
        <v>488</v>
      </c>
      <c r="BG37" s="260" t="s">
        <v>488</v>
      </c>
      <c r="BH37" s="260" t="s">
        <v>488</v>
      </c>
      <c r="BI37" s="260" t="s">
        <v>488</v>
      </c>
      <c r="BJ37" s="260" t="s">
        <v>488</v>
      </c>
      <c r="BK37" s="260" t="s">
        <v>488</v>
      </c>
      <c r="BL37" s="260" t="s">
        <v>488</v>
      </c>
      <c r="BM37" s="260" t="s">
        <v>488</v>
      </c>
      <c r="BN37" s="260" t="s">
        <v>488</v>
      </c>
      <c r="BO37" s="260" t="s">
        <v>488</v>
      </c>
      <c r="BP37" s="260" t="s">
        <v>488</v>
      </c>
      <c r="BQ37" s="260" t="s">
        <v>488</v>
      </c>
      <c r="BR37" s="260" t="s">
        <v>488</v>
      </c>
      <c r="BS37" s="260" t="s">
        <v>488</v>
      </c>
      <c r="BT37" s="260" t="s">
        <v>488</v>
      </c>
      <c r="BU37" s="260" t="s">
        <v>488</v>
      </c>
      <c r="BV37" s="260" t="s">
        <v>488</v>
      </c>
      <c r="BW37" s="260" t="s">
        <v>488</v>
      </c>
    </row>
    <row r="38" spans="1:75" ht="90" x14ac:dyDescent="0.25">
      <c r="A38" s="258" t="s">
        <v>604</v>
      </c>
      <c r="B38" s="259" t="s">
        <v>608</v>
      </c>
      <c r="C38" s="260" t="s">
        <v>587</v>
      </c>
      <c r="D38" s="260" t="s">
        <v>488</v>
      </c>
      <c r="E38" s="260" t="s">
        <v>488</v>
      </c>
      <c r="F38" s="260" t="s">
        <v>488</v>
      </c>
      <c r="G38" s="260" t="s">
        <v>488</v>
      </c>
      <c r="H38" s="260" t="s">
        <v>488</v>
      </c>
      <c r="I38" s="260" t="s">
        <v>488</v>
      </c>
      <c r="J38" s="260" t="s">
        <v>488</v>
      </c>
      <c r="K38" s="260" t="s">
        <v>488</v>
      </c>
      <c r="L38" s="551" t="s">
        <v>488</v>
      </c>
      <c r="M38" s="260" t="s">
        <v>488</v>
      </c>
      <c r="N38" s="260" t="s">
        <v>488</v>
      </c>
      <c r="O38" s="260" t="s">
        <v>488</v>
      </c>
      <c r="P38" s="260" t="s">
        <v>488</v>
      </c>
      <c r="Q38" s="260" t="s">
        <v>488</v>
      </c>
      <c r="R38" s="260" t="s">
        <v>488</v>
      </c>
      <c r="S38" s="260" t="s">
        <v>488</v>
      </c>
      <c r="T38" s="260" t="s">
        <v>488</v>
      </c>
      <c r="U38" s="260" t="s">
        <v>488</v>
      </c>
      <c r="V38" s="260" t="s">
        <v>488</v>
      </c>
      <c r="W38" s="260" t="s">
        <v>488</v>
      </c>
      <c r="X38" s="260" t="s">
        <v>488</v>
      </c>
      <c r="Y38" s="260" t="s">
        <v>488</v>
      </c>
      <c r="Z38" s="260" t="s">
        <v>488</v>
      </c>
      <c r="AA38" s="260" t="s">
        <v>488</v>
      </c>
      <c r="AB38" s="260" t="s">
        <v>488</v>
      </c>
      <c r="AC38" s="260" t="s">
        <v>488</v>
      </c>
      <c r="AD38" s="260" t="s">
        <v>488</v>
      </c>
      <c r="AE38" s="260" t="s">
        <v>488</v>
      </c>
      <c r="AF38" s="260" t="s">
        <v>488</v>
      </c>
      <c r="AG38" s="260" t="s">
        <v>488</v>
      </c>
      <c r="AH38" s="260" t="s">
        <v>488</v>
      </c>
      <c r="AI38" s="260" t="s">
        <v>488</v>
      </c>
      <c r="AJ38" s="260" t="s">
        <v>488</v>
      </c>
      <c r="AK38" s="260" t="s">
        <v>488</v>
      </c>
      <c r="AL38" s="260" t="s">
        <v>488</v>
      </c>
      <c r="AM38" s="260" t="s">
        <v>488</v>
      </c>
      <c r="AN38" s="260" t="s">
        <v>488</v>
      </c>
      <c r="AO38" s="260" t="s">
        <v>488</v>
      </c>
      <c r="AP38" s="260" t="s">
        <v>488</v>
      </c>
      <c r="AQ38" s="260" t="s">
        <v>488</v>
      </c>
      <c r="AR38" s="260" t="s">
        <v>488</v>
      </c>
      <c r="AS38" s="260" t="s">
        <v>488</v>
      </c>
      <c r="AT38" s="260" t="s">
        <v>488</v>
      </c>
      <c r="AU38" s="260" t="s">
        <v>488</v>
      </c>
      <c r="AV38" s="260" t="s">
        <v>488</v>
      </c>
      <c r="AW38" s="260" t="s">
        <v>488</v>
      </c>
      <c r="AX38" s="426" t="s">
        <v>488</v>
      </c>
      <c r="AY38" s="260" t="s">
        <v>488</v>
      </c>
      <c r="AZ38" s="260" t="s">
        <v>488</v>
      </c>
      <c r="BA38" s="260" t="s">
        <v>488</v>
      </c>
      <c r="BB38" s="260" t="s">
        <v>488</v>
      </c>
      <c r="BC38" s="260" t="s">
        <v>488</v>
      </c>
      <c r="BD38" s="260" t="s">
        <v>488</v>
      </c>
      <c r="BE38" s="260" t="s">
        <v>488</v>
      </c>
      <c r="BF38" s="260" t="s">
        <v>488</v>
      </c>
      <c r="BG38" s="260" t="s">
        <v>488</v>
      </c>
      <c r="BH38" s="260" t="s">
        <v>488</v>
      </c>
      <c r="BI38" s="260" t="s">
        <v>488</v>
      </c>
      <c r="BJ38" s="260" t="s">
        <v>488</v>
      </c>
      <c r="BK38" s="260" t="s">
        <v>488</v>
      </c>
      <c r="BL38" s="260" t="s">
        <v>488</v>
      </c>
      <c r="BM38" s="260" t="s">
        <v>488</v>
      </c>
      <c r="BN38" s="260" t="s">
        <v>488</v>
      </c>
      <c r="BO38" s="260" t="s">
        <v>488</v>
      </c>
      <c r="BP38" s="260" t="s">
        <v>488</v>
      </c>
      <c r="BQ38" s="260" t="s">
        <v>488</v>
      </c>
      <c r="BR38" s="260" t="s">
        <v>488</v>
      </c>
      <c r="BS38" s="260" t="s">
        <v>488</v>
      </c>
      <c r="BT38" s="260" t="s">
        <v>488</v>
      </c>
      <c r="BU38" s="260" t="s">
        <v>488</v>
      </c>
      <c r="BV38" s="260" t="s">
        <v>488</v>
      </c>
      <c r="BW38" s="260" t="s">
        <v>488</v>
      </c>
    </row>
    <row r="39" spans="1:75" ht="30" x14ac:dyDescent="0.25">
      <c r="A39" s="258" t="s">
        <v>609</v>
      </c>
      <c r="B39" s="259" t="s">
        <v>605</v>
      </c>
      <c r="C39" s="260" t="s">
        <v>587</v>
      </c>
      <c r="D39" s="260" t="s">
        <v>488</v>
      </c>
      <c r="E39" s="260" t="s">
        <v>488</v>
      </c>
      <c r="F39" s="260" t="s">
        <v>488</v>
      </c>
      <c r="G39" s="260" t="s">
        <v>488</v>
      </c>
      <c r="H39" s="260" t="s">
        <v>488</v>
      </c>
      <c r="I39" s="260" t="s">
        <v>488</v>
      </c>
      <c r="J39" s="260" t="s">
        <v>488</v>
      </c>
      <c r="K39" s="260" t="s">
        <v>488</v>
      </c>
      <c r="L39" s="551" t="s">
        <v>488</v>
      </c>
      <c r="M39" s="260" t="s">
        <v>488</v>
      </c>
      <c r="N39" s="260" t="s">
        <v>488</v>
      </c>
      <c r="O39" s="260" t="s">
        <v>488</v>
      </c>
      <c r="P39" s="260" t="s">
        <v>488</v>
      </c>
      <c r="Q39" s="260" t="s">
        <v>488</v>
      </c>
      <c r="R39" s="260" t="s">
        <v>488</v>
      </c>
      <c r="S39" s="260" t="s">
        <v>488</v>
      </c>
      <c r="T39" s="260" t="s">
        <v>488</v>
      </c>
      <c r="U39" s="260" t="s">
        <v>488</v>
      </c>
      <c r="V39" s="260" t="s">
        <v>488</v>
      </c>
      <c r="W39" s="260" t="s">
        <v>488</v>
      </c>
      <c r="X39" s="260" t="s">
        <v>488</v>
      </c>
      <c r="Y39" s="260" t="s">
        <v>488</v>
      </c>
      <c r="Z39" s="260" t="s">
        <v>488</v>
      </c>
      <c r="AA39" s="260" t="s">
        <v>488</v>
      </c>
      <c r="AB39" s="260" t="s">
        <v>488</v>
      </c>
      <c r="AC39" s="260" t="s">
        <v>488</v>
      </c>
      <c r="AD39" s="260" t="s">
        <v>488</v>
      </c>
      <c r="AE39" s="260" t="s">
        <v>488</v>
      </c>
      <c r="AF39" s="260" t="s">
        <v>488</v>
      </c>
      <c r="AG39" s="260" t="s">
        <v>488</v>
      </c>
      <c r="AH39" s="260" t="s">
        <v>488</v>
      </c>
      <c r="AI39" s="260" t="s">
        <v>488</v>
      </c>
      <c r="AJ39" s="260" t="s">
        <v>488</v>
      </c>
      <c r="AK39" s="260" t="s">
        <v>488</v>
      </c>
      <c r="AL39" s="260" t="s">
        <v>488</v>
      </c>
      <c r="AM39" s="260" t="s">
        <v>488</v>
      </c>
      <c r="AN39" s="260" t="s">
        <v>488</v>
      </c>
      <c r="AO39" s="260" t="s">
        <v>488</v>
      </c>
      <c r="AP39" s="260" t="s">
        <v>488</v>
      </c>
      <c r="AQ39" s="260" t="s">
        <v>488</v>
      </c>
      <c r="AR39" s="260" t="s">
        <v>488</v>
      </c>
      <c r="AS39" s="260" t="s">
        <v>488</v>
      </c>
      <c r="AT39" s="260" t="s">
        <v>488</v>
      </c>
      <c r="AU39" s="260" t="s">
        <v>488</v>
      </c>
      <c r="AV39" s="260" t="s">
        <v>488</v>
      </c>
      <c r="AW39" s="260" t="s">
        <v>488</v>
      </c>
      <c r="AX39" s="426" t="s">
        <v>488</v>
      </c>
      <c r="AY39" s="260" t="s">
        <v>488</v>
      </c>
      <c r="AZ39" s="260" t="s">
        <v>488</v>
      </c>
      <c r="BA39" s="260" t="s">
        <v>488</v>
      </c>
      <c r="BB39" s="260" t="s">
        <v>488</v>
      </c>
      <c r="BC39" s="260" t="s">
        <v>488</v>
      </c>
      <c r="BD39" s="260" t="s">
        <v>488</v>
      </c>
      <c r="BE39" s="260" t="s">
        <v>488</v>
      </c>
      <c r="BF39" s="260" t="s">
        <v>488</v>
      </c>
      <c r="BG39" s="260" t="s">
        <v>488</v>
      </c>
      <c r="BH39" s="260" t="s">
        <v>488</v>
      </c>
      <c r="BI39" s="260" t="s">
        <v>488</v>
      </c>
      <c r="BJ39" s="260" t="s">
        <v>488</v>
      </c>
      <c r="BK39" s="260" t="s">
        <v>488</v>
      </c>
      <c r="BL39" s="260" t="s">
        <v>488</v>
      </c>
      <c r="BM39" s="260" t="s">
        <v>488</v>
      </c>
      <c r="BN39" s="260" t="s">
        <v>488</v>
      </c>
      <c r="BO39" s="260" t="s">
        <v>488</v>
      </c>
      <c r="BP39" s="260" t="s">
        <v>488</v>
      </c>
      <c r="BQ39" s="260" t="s">
        <v>488</v>
      </c>
      <c r="BR39" s="260" t="s">
        <v>488</v>
      </c>
      <c r="BS39" s="260" t="s">
        <v>488</v>
      </c>
      <c r="BT39" s="260" t="s">
        <v>488</v>
      </c>
      <c r="BU39" s="260" t="s">
        <v>488</v>
      </c>
      <c r="BV39" s="260" t="s">
        <v>488</v>
      </c>
      <c r="BW39" s="260" t="s">
        <v>488</v>
      </c>
    </row>
    <row r="40" spans="1:75" ht="90" x14ac:dyDescent="0.25">
      <c r="A40" s="258" t="s">
        <v>609</v>
      </c>
      <c r="B40" s="259" t="s">
        <v>606</v>
      </c>
      <c r="C40" s="260" t="s">
        <v>587</v>
      </c>
      <c r="D40" s="260" t="s">
        <v>488</v>
      </c>
      <c r="E40" s="260" t="s">
        <v>488</v>
      </c>
      <c r="F40" s="260" t="s">
        <v>488</v>
      </c>
      <c r="G40" s="260" t="s">
        <v>488</v>
      </c>
      <c r="H40" s="260" t="s">
        <v>488</v>
      </c>
      <c r="I40" s="260" t="s">
        <v>488</v>
      </c>
      <c r="J40" s="260" t="s">
        <v>488</v>
      </c>
      <c r="K40" s="260" t="s">
        <v>488</v>
      </c>
      <c r="L40" s="551" t="s">
        <v>488</v>
      </c>
      <c r="M40" s="260" t="s">
        <v>488</v>
      </c>
      <c r="N40" s="260" t="s">
        <v>488</v>
      </c>
      <c r="O40" s="260" t="s">
        <v>488</v>
      </c>
      <c r="P40" s="260" t="s">
        <v>488</v>
      </c>
      <c r="Q40" s="260" t="s">
        <v>488</v>
      </c>
      <c r="R40" s="260" t="s">
        <v>488</v>
      </c>
      <c r="S40" s="260" t="s">
        <v>488</v>
      </c>
      <c r="T40" s="260" t="s">
        <v>488</v>
      </c>
      <c r="U40" s="260" t="s">
        <v>488</v>
      </c>
      <c r="V40" s="260" t="s">
        <v>488</v>
      </c>
      <c r="W40" s="260" t="s">
        <v>488</v>
      </c>
      <c r="X40" s="260" t="s">
        <v>488</v>
      </c>
      <c r="Y40" s="260" t="s">
        <v>488</v>
      </c>
      <c r="Z40" s="260" t="s">
        <v>488</v>
      </c>
      <c r="AA40" s="260" t="s">
        <v>488</v>
      </c>
      <c r="AB40" s="260" t="s">
        <v>488</v>
      </c>
      <c r="AC40" s="260" t="s">
        <v>488</v>
      </c>
      <c r="AD40" s="260" t="s">
        <v>488</v>
      </c>
      <c r="AE40" s="260" t="s">
        <v>488</v>
      </c>
      <c r="AF40" s="260" t="s">
        <v>488</v>
      </c>
      <c r="AG40" s="260" t="s">
        <v>488</v>
      </c>
      <c r="AH40" s="260" t="s">
        <v>488</v>
      </c>
      <c r="AI40" s="260" t="s">
        <v>488</v>
      </c>
      <c r="AJ40" s="260" t="s">
        <v>488</v>
      </c>
      <c r="AK40" s="260" t="s">
        <v>488</v>
      </c>
      <c r="AL40" s="260" t="s">
        <v>488</v>
      </c>
      <c r="AM40" s="260" t="s">
        <v>488</v>
      </c>
      <c r="AN40" s="260" t="s">
        <v>488</v>
      </c>
      <c r="AO40" s="260" t="s">
        <v>488</v>
      </c>
      <c r="AP40" s="260" t="s">
        <v>488</v>
      </c>
      <c r="AQ40" s="260" t="s">
        <v>488</v>
      </c>
      <c r="AR40" s="260" t="s">
        <v>488</v>
      </c>
      <c r="AS40" s="260" t="s">
        <v>488</v>
      </c>
      <c r="AT40" s="260" t="s">
        <v>488</v>
      </c>
      <c r="AU40" s="260" t="s">
        <v>488</v>
      </c>
      <c r="AV40" s="260" t="s">
        <v>488</v>
      </c>
      <c r="AW40" s="260" t="s">
        <v>488</v>
      </c>
      <c r="AX40" s="426" t="s">
        <v>488</v>
      </c>
      <c r="AY40" s="260" t="s">
        <v>488</v>
      </c>
      <c r="AZ40" s="260" t="s">
        <v>488</v>
      </c>
      <c r="BA40" s="260" t="s">
        <v>488</v>
      </c>
      <c r="BB40" s="260" t="s">
        <v>488</v>
      </c>
      <c r="BC40" s="260" t="s">
        <v>488</v>
      </c>
      <c r="BD40" s="260" t="s">
        <v>488</v>
      </c>
      <c r="BE40" s="260" t="s">
        <v>488</v>
      </c>
      <c r="BF40" s="260" t="s">
        <v>488</v>
      </c>
      <c r="BG40" s="260" t="s">
        <v>488</v>
      </c>
      <c r="BH40" s="260" t="s">
        <v>488</v>
      </c>
      <c r="BI40" s="260" t="s">
        <v>488</v>
      </c>
      <c r="BJ40" s="260" t="s">
        <v>488</v>
      </c>
      <c r="BK40" s="260" t="s">
        <v>488</v>
      </c>
      <c r="BL40" s="260" t="s">
        <v>488</v>
      </c>
      <c r="BM40" s="260" t="s">
        <v>488</v>
      </c>
      <c r="BN40" s="260" t="s">
        <v>488</v>
      </c>
      <c r="BO40" s="260" t="s">
        <v>488</v>
      </c>
      <c r="BP40" s="260" t="s">
        <v>488</v>
      </c>
      <c r="BQ40" s="260" t="s">
        <v>488</v>
      </c>
      <c r="BR40" s="260" t="s">
        <v>488</v>
      </c>
      <c r="BS40" s="260" t="s">
        <v>488</v>
      </c>
      <c r="BT40" s="260" t="s">
        <v>488</v>
      </c>
      <c r="BU40" s="260" t="s">
        <v>488</v>
      </c>
      <c r="BV40" s="260" t="s">
        <v>488</v>
      </c>
      <c r="BW40" s="260" t="s">
        <v>488</v>
      </c>
    </row>
    <row r="41" spans="1:75" ht="75" x14ac:dyDescent="0.25">
      <c r="A41" s="258" t="s">
        <v>609</v>
      </c>
      <c r="B41" s="259" t="s">
        <v>607</v>
      </c>
      <c r="C41" s="260" t="s">
        <v>587</v>
      </c>
      <c r="D41" s="260" t="s">
        <v>488</v>
      </c>
      <c r="E41" s="260" t="s">
        <v>488</v>
      </c>
      <c r="F41" s="260" t="s">
        <v>488</v>
      </c>
      <c r="G41" s="260" t="s">
        <v>488</v>
      </c>
      <c r="H41" s="260" t="s">
        <v>488</v>
      </c>
      <c r="I41" s="260" t="s">
        <v>488</v>
      </c>
      <c r="J41" s="260" t="s">
        <v>488</v>
      </c>
      <c r="K41" s="260" t="s">
        <v>488</v>
      </c>
      <c r="L41" s="551" t="s">
        <v>488</v>
      </c>
      <c r="M41" s="260" t="s">
        <v>488</v>
      </c>
      <c r="N41" s="260" t="s">
        <v>488</v>
      </c>
      <c r="O41" s="260" t="s">
        <v>488</v>
      </c>
      <c r="P41" s="260" t="s">
        <v>488</v>
      </c>
      <c r="Q41" s="260" t="s">
        <v>488</v>
      </c>
      <c r="R41" s="260" t="s">
        <v>488</v>
      </c>
      <c r="S41" s="260" t="s">
        <v>488</v>
      </c>
      <c r="T41" s="260" t="s">
        <v>488</v>
      </c>
      <c r="U41" s="260" t="s">
        <v>488</v>
      </c>
      <c r="V41" s="260" t="s">
        <v>488</v>
      </c>
      <c r="W41" s="260" t="s">
        <v>488</v>
      </c>
      <c r="X41" s="260" t="s">
        <v>488</v>
      </c>
      <c r="Y41" s="260" t="s">
        <v>488</v>
      </c>
      <c r="Z41" s="260" t="s">
        <v>488</v>
      </c>
      <c r="AA41" s="260" t="s">
        <v>488</v>
      </c>
      <c r="AB41" s="260" t="s">
        <v>488</v>
      </c>
      <c r="AC41" s="260" t="s">
        <v>488</v>
      </c>
      <c r="AD41" s="260" t="s">
        <v>488</v>
      </c>
      <c r="AE41" s="260" t="s">
        <v>488</v>
      </c>
      <c r="AF41" s="260" t="s">
        <v>488</v>
      </c>
      <c r="AG41" s="260" t="s">
        <v>488</v>
      </c>
      <c r="AH41" s="260" t="s">
        <v>488</v>
      </c>
      <c r="AI41" s="260" t="s">
        <v>488</v>
      </c>
      <c r="AJ41" s="260" t="s">
        <v>488</v>
      </c>
      <c r="AK41" s="260" t="s">
        <v>488</v>
      </c>
      <c r="AL41" s="260" t="s">
        <v>488</v>
      </c>
      <c r="AM41" s="260" t="s">
        <v>488</v>
      </c>
      <c r="AN41" s="260" t="s">
        <v>488</v>
      </c>
      <c r="AO41" s="260" t="s">
        <v>488</v>
      </c>
      <c r="AP41" s="260" t="s">
        <v>488</v>
      </c>
      <c r="AQ41" s="260" t="s">
        <v>488</v>
      </c>
      <c r="AR41" s="260" t="s">
        <v>488</v>
      </c>
      <c r="AS41" s="260" t="s">
        <v>488</v>
      </c>
      <c r="AT41" s="260" t="s">
        <v>488</v>
      </c>
      <c r="AU41" s="260" t="s">
        <v>488</v>
      </c>
      <c r="AV41" s="260" t="s">
        <v>488</v>
      </c>
      <c r="AW41" s="260" t="s">
        <v>488</v>
      </c>
      <c r="AX41" s="426" t="s">
        <v>488</v>
      </c>
      <c r="AY41" s="260" t="s">
        <v>488</v>
      </c>
      <c r="AZ41" s="260" t="s">
        <v>488</v>
      </c>
      <c r="BA41" s="260" t="s">
        <v>488</v>
      </c>
      <c r="BB41" s="260" t="s">
        <v>488</v>
      </c>
      <c r="BC41" s="260" t="s">
        <v>488</v>
      </c>
      <c r="BD41" s="260" t="s">
        <v>488</v>
      </c>
      <c r="BE41" s="260" t="s">
        <v>488</v>
      </c>
      <c r="BF41" s="260" t="s">
        <v>488</v>
      </c>
      <c r="BG41" s="260" t="s">
        <v>488</v>
      </c>
      <c r="BH41" s="260" t="s">
        <v>488</v>
      </c>
      <c r="BI41" s="260" t="s">
        <v>488</v>
      </c>
      <c r="BJ41" s="260" t="s">
        <v>488</v>
      </c>
      <c r="BK41" s="260" t="s">
        <v>488</v>
      </c>
      <c r="BL41" s="260" t="s">
        <v>488</v>
      </c>
      <c r="BM41" s="260" t="s">
        <v>488</v>
      </c>
      <c r="BN41" s="260" t="s">
        <v>488</v>
      </c>
      <c r="BO41" s="260" t="s">
        <v>488</v>
      </c>
      <c r="BP41" s="260" t="s">
        <v>488</v>
      </c>
      <c r="BQ41" s="260" t="s">
        <v>488</v>
      </c>
      <c r="BR41" s="260" t="s">
        <v>488</v>
      </c>
      <c r="BS41" s="260" t="s">
        <v>488</v>
      </c>
      <c r="BT41" s="260" t="s">
        <v>488</v>
      </c>
      <c r="BU41" s="260" t="s">
        <v>488</v>
      </c>
      <c r="BV41" s="260" t="s">
        <v>488</v>
      </c>
      <c r="BW41" s="260" t="s">
        <v>488</v>
      </c>
    </row>
    <row r="42" spans="1:75" ht="90" x14ac:dyDescent="0.25">
      <c r="A42" s="258" t="s">
        <v>609</v>
      </c>
      <c r="B42" s="259" t="s">
        <v>610</v>
      </c>
      <c r="C42" s="260" t="s">
        <v>587</v>
      </c>
      <c r="D42" s="260" t="s">
        <v>488</v>
      </c>
      <c r="E42" s="260" t="s">
        <v>488</v>
      </c>
      <c r="F42" s="260" t="s">
        <v>488</v>
      </c>
      <c r="G42" s="260" t="s">
        <v>488</v>
      </c>
      <c r="H42" s="260" t="s">
        <v>488</v>
      </c>
      <c r="I42" s="260" t="s">
        <v>488</v>
      </c>
      <c r="J42" s="260" t="s">
        <v>488</v>
      </c>
      <c r="K42" s="260" t="s">
        <v>488</v>
      </c>
      <c r="L42" s="551" t="s">
        <v>488</v>
      </c>
      <c r="M42" s="260" t="s">
        <v>488</v>
      </c>
      <c r="N42" s="260" t="s">
        <v>488</v>
      </c>
      <c r="O42" s="260" t="s">
        <v>488</v>
      </c>
      <c r="P42" s="260" t="s">
        <v>488</v>
      </c>
      <c r="Q42" s="260" t="s">
        <v>488</v>
      </c>
      <c r="R42" s="260" t="s">
        <v>488</v>
      </c>
      <c r="S42" s="260" t="s">
        <v>488</v>
      </c>
      <c r="T42" s="260" t="s">
        <v>488</v>
      </c>
      <c r="U42" s="260" t="s">
        <v>488</v>
      </c>
      <c r="V42" s="260" t="s">
        <v>488</v>
      </c>
      <c r="W42" s="260" t="s">
        <v>488</v>
      </c>
      <c r="X42" s="260" t="s">
        <v>488</v>
      </c>
      <c r="Y42" s="260" t="s">
        <v>488</v>
      </c>
      <c r="Z42" s="260" t="s">
        <v>488</v>
      </c>
      <c r="AA42" s="260" t="s">
        <v>488</v>
      </c>
      <c r="AB42" s="260" t="s">
        <v>488</v>
      </c>
      <c r="AC42" s="260" t="s">
        <v>488</v>
      </c>
      <c r="AD42" s="260" t="s">
        <v>488</v>
      </c>
      <c r="AE42" s="260" t="s">
        <v>488</v>
      </c>
      <c r="AF42" s="260" t="s">
        <v>488</v>
      </c>
      <c r="AG42" s="260" t="s">
        <v>488</v>
      </c>
      <c r="AH42" s="260" t="s">
        <v>488</v>
      </c>
      <c r="AI42" s="260" t="s">
        <v>488</v>
      </c>
      <c r="AJ42" s="260" t="s">
        <v>488</v>
      </c>
      <c r="AK42" s="260" t="s">
        <v>488</v>
      </c>
      <c r="AL42" s="260" t="s">
        <v>488</v>
      </c>
      <c r="AM42" s="260" t="s">
        <v>488</v>
      </c>
      <c r="AN42" s="260" t="s">
        <v>488</v>
      </c>
      <c r="AO42" s="260" t="s">
        <v>488</v>
      </c>
      <c r="AP42" s="260" t="s">
        <v>488</v>
      </c>
      <c r="AQ42" s="260" t="s">
        <v>488</v>
      </c>
      <c r="AR42" s="260" t="s">
        <v>488</v>
      </c>
      <c r="AS42" s="260" t="s">
        <v>488</v>
      </c>
      <c r="AT42" s="260" t="s">
        <v>488</v>
      </c>
      <c r="AU42" s="260" t="s">
        <v>488</v>
      </c>
      <c r="AV42" s="260" t="s">
        <v>488</v>
      </c>
      <c r="AW42" s="260" t="s">
        <v>488</v>
      </c>
      <c r="AX42" s="426" t="s">
        <v>488</v>
      </c>
      <c r="AY42" s="260" t="s">
        <v>488</v>
      </c>
      <c r="AZ42" s="260" t="s">
        <v>488</v>
      </c>
      <c r="BA42" s="260" t="s">
        <v>488</v>
      </c>
      <c r="BB42" s="260" t="s">
        <v>488</v>
      </c>
      <c r="BC42" s="260" t="s">
        <v>488</v>
      </c>
      <c r="BD42" s="260" t="s">
        <v>488</v>
      </c>
      <c r="BE42" s="260" t="s">
        <v>488</v>
      </c>
      <c r="BF42" s="260" t="s">
        <v>488</v>
      </c>
      <c r="BG42" s="260" t="s">
        <v>488</v>
      </c>
      <c r="BH42" s="260" t="s">
        <v>488</v>
      </c>
      <c r="BI42" s="260" t="s">
        <v>488</v>
      </c>
      <c r="BJ42" s="260" t="s">
        <v>488</v>
      </c>
      <c r="BK42" s="260" t="s">
        <v>488</v>
      </c>
      <c r="BL42" s="260" t="s">
        <v>488</v>
      </c>
      <c r="BM42" s="260" t="s">
        <v>488</v>
      </c>
      <c r="BN42" s="260" t="s">
        <v>488</v>
      </c>
      <c r="BO42" s="260" t="s">
        <v>488</v>
      </c>
      <c r="BP42" s="260" t="s">
        <v>488</v>
      </c>
      <c r="BQ42" s="260" t="s">
        <v>488</v>
      </c>
      <c r="BR42" s="260" t="s">
        <v>488</v>
      </c>
      <c r="BS42" s="260" t="s">
        <v>488</v>
      </c>
      <c r="BT42" s="260" t="s">
        <v>488</v>
      </c>
      <c r="BU42" s="260" t="s">
        <v>488</v>
      </c>
      <c r="BV42" s="260" t="s">
        <v>488</v>
      </c>
      <c r="BW42" s="260" t="s">
        <v>488</v>
      </c>
    </row>
    <row r="43" spans="1:75" ht="75" x14ac:dyDescent="0.25">
      <c r="A43" s="258" t="s">
        <v>611</v>
      </c>
      <c r="B43" s="259" t="s">
        <v>612</v>
      </c>
      <c r="C43" s="260" t="s">
        <v>587</v>
      </c>
      <c r="D43" s="260" t="s">
        <v>488</v>
      </c>
      <c r="E43" s="260" t="s">
        <v>488</v>
      </c>
      <c r="F43" s="260" t="s">
        <v>488</v>
      </c>
      <c r="G43" s="260" t="s">
        <v>488</v>
      </c>
      <c r="H43" s="260" t="s">
        <v>488</v>
      </c>
      <c r="I43" s="260" t="s">
        <v>488</v>
      </c>
      <c r="J43" s="260" t="s">
        <v>488</v>
      </c>
      <c r="K43" s="260" t="s">
        <v>488</v>
      </c>
      <c r="L43" s="551" t="s">
        <v>488</v>
      </c>
      <c r="M43" s="260" t="s">
        <v>488</v>
      </c>
      <c r="N43" s="260" t="s">
        <v>488</v>
      </c>
      <c r="O43" s="260" t="s">
        <v>488</v>
      </c>
      <c r="P43" s="260" t="s">
        <v>488</v>
      </c>
      <c r="Q43" s="260" t="s">
        <v>488</v>
      </c>
      <c r="R43" s="260" t="s">
        <v>488</v>
      </c>
      <c r="S43" s="260" t="s">
        <v>488</v>
      </c>
      <c r="T43" s="260" t="s">
        <v>488</v>
      </c>
      <c r="U43" s="260" t="s">
        <v>488</v>
      </c>
      <c r="V43" s="260" t="s">
        <v>488</v>
      </c>
      <c r="W43" s="260" t="s">
        <v>488</v>
      </c>
      <c r="X43" s="260" t="s">
        <v>488</v>
      </c>
      <c r="Y43" s="260" t="s">
        <v>488</v>
      </c>
      <c r="Z43" s="260" t="s">
        <v>488</v>
      </c>
      <c r="AA43" s="260" t="s">
        <v>488</v>
      </c>
      <c r="AB43" s="260" t="s">
        <v>488</v>
      </c>
      <c r="AC43" s="260" t="s">
        <v>488</v>
      </c>
      <c r="AD43" s="260" t="s">
        <v>488</v>
      </c>
      <c r="AE43" s="260" t="s">
        <v>488</v>
      </c>
      <c r="AF43" s="260" t="s">
        <v>488</v>
      </c>
      <c r="AG43" s="260" t="s">
        <v>488</v>
      </c>
      <c r="AH43" s="260" t="s">
        <v>488</v>
      </c>
      <c r="AI43" s="260" t="s">
        <v>488</v>
      </c>
      <c r="AJ43" s="260" t="s">
        <v>488</v>
      </c>
      <c r="AK43" s="260" t="s">
        <v>488</v>
      </c>
      <c r="AL43" s="260" t="s">
        <v>488</v>
      </c>
      <c r="AM43" s="260" t="s">
        <v>488</v>
      </c>
      <c r="AN43" s="260" t="s">
        <v>488</v>
      </c>
      <c r="AO43" s="260" t="s">
        <v>488</v>
      </c>
      <c r="AP43" s="260" t="s">
        <v>488</v>
      </c>
      <c r="AQ43" s="260" t="s">
        <v>488</v>
      </c>
      <c r="AR43" s="260" t="s">
        <v>488</v>
      </c>
      <c r="AS43" s="260" t="s">
        <v>488</v>
      </c>
      <c r="AT43" s="260" t="s">
        <v>488</v>
      </c>
      <c r="AU43" s="260" t="s">
        <v>488</v>
      </c>
      <c r="AV43" s="260" t="s">
        <v>488</v>
      </c>
      <c r="AW43" s="260" t="s">
        <v>488</v>
      </c>
      <c r="AX43" s="426" t="s">
        <v>488</v>
      </c>
      <c r="AY43" s="260" t="s">
        <v>488</v>
      </c>
      <c r="AZ43" s="260" t="s">
        <v>488</v>
      </c>
      <c r="BA43" s="260" t="s">
        <v>488</v>
      </c>
      <c r="BB43" s="260" t="s">
        <v>488</v>
      </c>
      <c r="BC43" s="260" t="s">
        <v>488</v>
      </c>
      <c r="BD43" s="260" t="s">
        <v>488</v>
      </c>
      <c r="BE43" s="260" t="s">
        <v>488</v>
      </c>
      <c r="BF43" s="260" t="s">
        <v>488</v>
      </c>
      <c r="BG43" s="260" t="s">
        <v>488</v>
      </c>
      <c r="BH43" s="260" t="s">
        <v>488</v>
      </c>
      <c r="BI43" s="260" t="s">
        <v>488</v>
      </c>
      <c r="BJ43" s="260" t="s">
        <v>488</v>
      </c>
      <c r="BK43" s="260" t="s">
        <v>488</v>
      </c>
      <c r="BL43" s="260" t="s">
        <v>488</v>
      </c>
      <c r="BM43" s="260" t="s">
        <v>488</v>
      </c>
      <c r="BN43" s="260" t="s">
        <v>488</v>
      </c>
      <c r="BO43" s="260" t="s">
        <v>488</v>
      </c>
      <c r="BP43" s="260" t="s">
        <v>488</v>
      </c>
      <c r="BQ43" s="260" t="s">
        <v>488</v>
      </c>
      <c r="BR43" s="260" t="s">
        <v>488</v>
      </c>
      <c r="BS43" s="260" t="s">
        <v>488</v>
      </c>
      <c r="BT43" s="260" t="s">
        <v>488</v>
      </c>
      <c r="BU43" s="260" t="s">
        <v>488</v>
      </c>
      <c r="BV43" s="260" t="s">
        <v>488</v>
      </c>
      <c r="BW43" s="260" t="s">
        <v>488</v>
      </c>
    </row>
    <row r="44" spans="1:75" ht="60" x14ac:dyDescent="0.25">
      <c r="A44" s="258" t="s">
        <v>613</v>
      </c>
      <c r="B44" s="259" t="s">
        <v>614</v>
      </c>
      <c r="C44" s="260" t="s">
        <v>587</v>
      </c>
      <c r="D44" s="260" t="s">
        <v>488</v>
      </c>
      <c r="E44" s="260" t="s">
        <v>488</v>
      </c>
      <c r="F44" s="260" t="s">
        <v>488</v>
      </c>
      <c r="G44" s="260" t="s">
        <v>488</v>
      </c>
      <c r="H44" s="260" t="s">
        <v>488</v>
      </c>
      <c r="I44" s="260" t="s">
        <v>488</v>
      </c>
      <c r="J44" s="260" t="s">
        <v>488</v>
      </c>
      <c r="K44" s="260" t="s">
        <v>488</v>
      </c>
      <c r="L44" s="551" t="s">
        <v>488</v>
      </c>
      <c r="M44" s="260" t="s">
        <v>488</v>
      </c>
      <c r="N44" s="260" t="s">
        <v>488</v>
      </c>
      <c r="O44" s="260" t="s">
        <v>488</v>
      </c>
      <c r="P44" s="260" t="s">
        <v>488</v>
      </c>
      <c r="Q44" s="260" t="s">
        <v>488</v>
      </c>
      <c r="R44" s="260" t="s">
        <v>488</v>
      </c>
      <c r="S44" s="260" t="s">
        <v>488</v>
      </c>
      <c r="T44" s="260" t="s">
        <v>488</v>
      </c>
      <c r="U44" s="260" t="s">
        <v>488</v>
      </c>
      <c r="V44" s="260" t="s">
        <v>488</v>
      </c>
      <c r="W44" s="260" t="s">
        <v>488</v>
      </c>
      <c r="X44" s="260" t="s">
        <v>488</v>
      </c>
      <c r="Y44" s="260" t="s">
        <v>488</v>
      </c>
      <c r="Z44" s="260" t="s">
        <v>488</v>
      </c>
      <c r="AA44" s="260" t="s">
        <v>488</v>
      </c>
      <c r="AB44" s="260" t="s">
        <v>488</v>
      </c>
      <c r="AC44" s="260" t="s">
        <v>488</v>
      </c>
      <c r="AD44" s="260" t="s">
        <v>488</v>
      </c>
      <c r="AE44" s="260" t="s">
        <v>488</v>
      </c>
      <c r="AF44" s="260" t="s">
        <v>488</v>
      </c>
      <c r="AG44" s="260" t="s">
        <v>488</v>
      </c>
      <c r="AH44" s="260" t="s">
        <v>488</v>
      </c>
      <c r="AI44" s="260" t="s">
        <v>488</v>
      </c>
      <c r="AJ44" s="260" t="s">
        <v>488</v>
      </c>
      <c r="AK44" s="260" t="s">
        <v>488</v>
      </c>
      <c r="AL44" s="260" t="s">
        <v>488</v>
      </c>
      <c r="AM44" s="260" t="s">
        <v>488</v>
      </c>
      <c r="AN44" s="260" t="s">
        <v>488</v>
      </c>
      <c r="AO44" s="260" t="s">
        <v>488</v>
      </c>
      <c r="AP44" s="260" t="s">
        <v>488</v>
      </c>
      <c r="AQ44" s="260" t="s">
        <v>488</v>
      </c>
      <c r="AR44" s="260" t="s">
        <v>488</v>
      </c>
      <c r="AS44" s="260" t="s">
        <v>488</v>
      </c>
      <c r="AT44" s="260" t="s">
        <v>488</v>
      </c>
      <c r="AU44" s="260" t="s">
        <v>488</v>
      </c>
      <c r="AV44" s="260" t="s">
        <v>488</v>
      </c>
      <c r="AW44" s="260" t="s">
        <v>488</v>
      </c>
      <c r="AX44" s="426" t="s">
        <v>488</v>
      </c>
      <c r="AY44" s="260" t="s">
        <v>488</v>
      </c>
      <c r="AZ44" s="260" t="s">
        <v>488</v>
      </c>
      <c r="BA44" s="260" t="s">
        <v>488</v>
      </c>
      <c r="BB44" s="260" t="s">
        <v>488</v>
      </c>
      <c r="BC44" s="260" t="s">
        <v>488</v>
      </c>
      <c r="BD44" s="260" t="s">
        <v>488</v>
      </c>
      <c r="BE44" s="260" t="s">
        <v>488</v>
      </c>
      <c r="BF44" s="260" t="s">
        <v>488</v>
      </c>
      <c r="BG44" s="260" t="s">
        <v>488</v>
      </c>
      <c r="BH44" s="260" t="s">
        <v>488</v>
      </c>
      <c r="BI44" s="260" t="s">
        <v>488</v>
      </c>
      <c r="BJ44" s="260" t="s">
        <v>488</v>
      </c>
      <c r="BK44" s="260" t="s">
        <v>488</v>
      </c>
      <c r="BL44" s="260" t="s">
        <v>488</v>
      </c>
      <c r="BM44" s="260" t="s">
        <v>488</v>
      </c>
      <c r="BN44" s="260" t="s">
        <v>488</v>
      </c>
      <c r="BO44" s="260" t="s">
        <v>488</v>
      </c>
      <c r="BP44" s="260" t="s">
        <v>488</v>
      </c>
      <c r="BQ44" s="260" t="s">
        <v>488</v>
      </c>
      <c r="BR44" s="260" t="s">
        <v>488</v>
      </c>
      <c r="BS44" s="260" t="s">
        <v>488</v>
      </c>
      <c r="BT44" s="260" t="s">
        <v>488</v>
      </c>
      <c r="BU44" s="260" t="s">
        <v>488</v>
      </c>
      <c r="BV44" s="260" t="s">
        <v>488</v>
      </c>
      <c r="BW44" s="260" t="s">
        <v>488</v>
      </c>
    </row>
    <row r="45" spans="1:75" ht="75" x14ac:dyDescent="0.25">
      <c r="A45" s="258" t="s">
        <v>615</v>
      </c>
      <c r="B45" s="259" t="s">
        <v>616</v>
      </c>
      <c r="C45" s="260" t="s">
        <v>587</v>
      </c>
      <c r="D45" s="260" t="s">
        <v>488</v>
      </c>
      <c r="E45" s="260" t="s">
        <v>488</v>
      </c>
      <c r="F45" s="260" t="s">
        <v>488</v>
      </c>
      <c r="G45" s="260" t="s">
        <v>488</v>
      </c>
      <c r="H45" s="260" t="s">
        <v>488</v>
      </c>
      <c r="I45" s="260" t="s">
        <v>488</v>
      </c>
      <c r="J45" s="260" t="s">
        <v>488</v>
      </c>
      <c r="K45" s="260" t="s">
        <v>488</v>
      </c>
      <c r="L45" s="551" t="s">
        <v>488</v>
      </c>
      <c r="M45" s="260" t="s">
        <v>488</v>
      </c>
      <c r="N45" s="260" t="s">
        <v>488</v>
      </c>
      <c r="O45" s="260" t="s">
        <v>488</v>
      </c>
      <c r="P45" s="260" t="s">
        <v>488</v>
      </c>
      <c r="Q45" s="260" t="s">
        <v>488</v>
      </c>
      <c r="R45" s="260" t="s">
        <v>488</v>
      </c>
      <c r="S45" s="260" t="s">
        <v>488</v>
      </c>
      <c r="T45" s="260" t="s">
        <v>488</v>
      </c>
      <c r="U45" s="260" t="s">
        <v>488</v>
      </c>
      <c r="V45" s="260" t="s">
        <v>488</v>
      </c>
      <c r="W45" s="260" t="s">
        <v>488</v>
      </c>
      <c r="X45" s="260" t="s">
        <v>488</v>
      </c>
      <c r="Y45" s="260" t="s">
        <v>488</v>
      </c>
      <c r="Z45" s="260" t="s">
        <v>488</v>
      </c>
      <c r="AA45" s="260" t="s">
        <v>488</v>
      </c>
      <c r="AB45" s="260" t="s">
        <v>488</v>
      </c>
      <c r="AC45" s="260" t="s">
        <v>488</v>
      </c>
      <c r="AD45" s="260" t="s">
        <v>488</v>
      </c>
      <c r="AE45" s="260" t="s">
        <v>488</v>
      </c>
      <c r="AF45" s="260" t="s">
        <v>488</v>
      </c>
      <c r="AG45" s="260" t="s">
        <v>488</v>
      </c>
      <c r="AH45" s="260" t="s">
        <v>488</v>
      </c>
      <c r="AI45" s="260" t="s">
        <v>488</v>
      </c>
      <c r="AJ45" s="260" t="s">
        <v>488</v>
      </c>
      <c r="AK45" s="260" t="s">
        <v>488</v>
      </c>
      <c r="AL45" s="260" t="s">
        <v>488</v>
      </c>
      <c r="AM45" s="260" t="s">
        <v>488</v>
      </c>
      <c r="AN45" s="260" t="s">
        <v>488</v>
      </c>
      <c r="AO45" s="260" t="s">
        <v>488</v>
      </c>
      <c r="AP45" s="260" t="s">
        <v>488</v>
      </c>
      <c r="AQ45" s="260" t="s">
        <v>488</v>
      </c>
      <c r="AR45" s="260" t="s">
        <v>488</v>
      </c>
      <c r="AS45" s="260" t="s">
        <v>488</v>
      </c>
      <c r="AT45" s="260" t="s">
        <v>488</v>
      </c>
      <c r="AU45" s="260" t="s">
        <v>488</v>
      </c>
      <c r="AV45" s="260" t="s">
        <v>488</v>
      </c>
      <c r="AW45" s="260" t="s">
        <v>488</v>
      </c>
      <c r="AX45" s="426" t="s">
        <v>488</v>
      </c>
      <c r="AY45" s="260" t="s">
        <v>488</v>
      </c>
      <c r="AZ45" s="260" t="s">
        <v>488</v>
      </c>
      <c r="BA45" s="260" t="s">
        <v>488</v>
      </c>
      <c r="BB45" s="260" t="s">
        <v>488</v>
      </c>
      <c r="BC45" s="260" t="s">
        <v>488</v>
      </c>
      <c r="BD45" s="260" t="s">
        <v>488</v>
      </c>
      <c r="BE45" s="260" t="s">
        <v>488</v>
      </c>
      <c r="BF45" s="260" t="s">
        <v>488</v>
      </c>
      <c r="BG45" s="260" t="s">
        <v>488</v>
      </c>
      <c r="BH45" s="260" t="s">
        <v>488</v>
      </c>
      <c r="BI45" s="260" t="s">
        <v>488</v>
      </c>
      <c r="BJ45" s="260" t="s">
        <v>488</v>
      </c>
      <c r="BK45" s="260" t="s">
        <v>488</v>
      </c>
      <c r="BL45" s="260" t="s">
        <v>488</v>
      </c>
      <c r="BM45" s="260" t="s">
        <v>488</v>
      </c>
      <c r="BN45" s="260" t="s">
        <v>488</v>
      </c>
      <c r="BO45" s="260" t="s">
        <v>488</v>
      </c>
      <c r="BP45" s="260" t="s">
        <v>488</v>
      </c>
      <c r="BQ45" s="260" t="s">
        <v>488</v>
      </c>
      <c r="BR45" s="260" t="s">
        <v>488</v>
      </c>
      <c r="BS45" s="260" t="s">
        <v>488</v>
      </c>
      <c r="BT45" s="260" t="s">
        <v>488</v>
      </c>
      <c r="BU45" s="260" t="s">
        <v>488</v>
      </c>
      <c r="BV45" s="260" t="s">
        <v>488</v>
      </c>
      <c r="BW45" s="260" t="s">
        <v>488</v>
      </c>
    </row>
    <row r="46" spans="1:75" s="271" customFormat="1" ht="31.5" x14ac:dyDescent="0.25">
      <c r="A46" s="267" t="s">
        <v>185</v>
      </c>
      <c r="B46" s="268" t="s">
        <v>617</v>
      </c>
      <c r="C46" s="269" t="s">
        <v>587</v>
      </c>
      <c r="D46" s="270" t="s">
        <v>488</v>
      </c>
      <c r="E46" s="270" t="s">
        <v>488</v>
      </c>
      <c r="F46" s="270" t="s">
        <v>488</v>
      </c>
      <c r="G46" s="270" t="s">
        <v>488</v>
      </c>
      <c r="H46" s="270">
        <f>SUM(H47,H51,H84,H93)</f>
        <v>0</v>
      </c>
      <c r="I46" s="270">
        <f>SUM(I47,I51,I84,I93)</f>
        <v>60.550773279999994</v>
      </c>
      <c r="J46" s="270" t="s">
        <v>488</v>
      </c>
      <c r="K46" s="270">
        <f>SUM(K47,K51,K84,K93)</f>
        <v>0</v>
      </c>
      <c r="L46" s="550">
        <f>SUM(L47,L51,L84,L93)</f>
        <v>59.944916975254245</v>
      </c>
      <c r="M46" s="270" t="s">
        <v>488</v>
      </c>
      <c r="N46" s="270" t="s">
        <v>488</v>
      </c>
      <c r="O46" s="270" t="s">
        <v>488</v>
      </c>
      <c r="P46" s="270" t="s">
        <v>488</v>
      </c>
      <c r="Q46" s="270" t="s">
        <v>488</v>
      </c>
      <c r="R46" s="270" t="s">
        <v>488</v>
      </c>
      <c r="S46" s="270" t="s">
        <v>488</v>
      </c>
      <c r="T46" s="270">
        <f>SUM(T47,T51,T84,T93)</f>
        <v>60.550773279999994</v>
      </c>
      <c r="U46" s="270">
        <f>SUM(U47,U51,U84,U93)</f>
        <v>43.823143695254238</v>
      </c>
      <c r="V46" s="270">
        <f>SUM(V47,V51,V84,V93)</f>
        <v>0</v>
      </c>
      <c r="W46" s="270">
        <f>SUM(W47,W51,W84,W93)</f>
        <v>44.429000000000002</v>
      </c>
      <c r="X46" s="270">
        <f>SUM(X47,X51,X84,X93)</f>
        <v>43.823143695254238</v>
      </c>
      <c r="Y46" s="270" t="s">
        <v>488</v>
      </c>
      <c r="Z46" s="270" t="s">
        <v>488</v>
      </c>
      <c r="AA46" s="270" t="s">
        <v>488</v>
      </c>
      <c r="AB46" s="270" t="s">
        <v>488</v>
      </c>
      <c r="AC46" s="270" t="s">
        <v>488</v>
      </c>
      <c r="AD46" s="270" t="s">
        <v>488</v>
      </c>
      <c r="AE46" s="270" t="s">
        <v>488</v>
      </c>
      <c r="AF46" s="270" t="s">
        <v>488</v>
      </c>
      <c r="AG46" s="270" t="s">
        <v>488</v>
      </c>
      <c r="AH46" s="270" t="s">
        <v>488</v>
      </c>
      <c r="AI46" s="270">
        <f t="shared" ref="AI46:BV46" si="3">SUM(AI47,AI51,AI84,AI93)</f>
        <v>16.121773279999999</v>
      </c>
      <c r="AJ46" s="270">
        <f t="shared" si="3"/>
        <v>0</v>
      </c>
      <c r="AK46" s="270">
        <f t="shared" si="3"/>
        <v>0</v>
      </c>
      <c r="AL46" s="270">
        <f t="shared" si="3"/>
        <v>16.121773279999999</v>
      </c>
      <c r="AM46" s="270">
        <f t="shared" si="3"/>
        <v>0</v>
      </c>
      <c r="AN46" s="270">
        <f t="shared" si="3"/>
        <v>7.5270315200000004</v>
      </c>
      <c r="AO46" s="270">
        <f t="shared" si="3"/>
        <v>0</v>
      </c>
      <c r="AP46" s="270">
        <f t="shared" si="3"/>
        <v>0</v>
      </c>
      <c r="AQ46" s="270">
        <f t="shared" si="3"/>
        <v>7.5270315200000004</v>
      </c>
      <c r="AR46" s="270">
        <f t="shared" si="3"/>
        <v>0</v>
      </c>
      <c r="AS46" s="270">
        <f t="shared" si="3"/>
        <v>21.968</v>
      </c>
      <c r="AT46" s="270">
        <f t="shared" si="3"/>
        <v>0</v>
      </c>
      <c r="AU46" s="270">
        <f t="shared" si="3"/>
        <v>0</v>
      </c>
      <c r="AV46" s="270">
        <f t="shared" si="3"/>
        <v>21.968</v>
      </c>
      <c r="AW46" s="270">
        <f t="shared" si="3"/>
        <v>0</v>
      </c>
      <c r="AX46" s="428">
        <f t="shared" si="3"/>
        <v>20.981448780000001</v>
      </c>
      <c r="AY46" s="270">
        <f t="shared" si="3"/>
        <v>0</v>
      </c>
      <c r="AZ46" s="270">
        <f t="shared" si="3"/>
        <v>0</v>
      </c>
      <c r="BA46" s="270">
        <f t="shared" si="3"/>
        <v>20.981448780000001</v>
      </c>
      <c r="BB46" s="270">
        <f t="shared" si="3"/>
        <v>0</v>
      </c>
      <c r="BC46" s="270">
        <f t="shared" si="3"/>
        <v>22.460999999999999</v>
      </c>
      <c r="BD46" s="270">
        <f t="shared" si="3"/>
        <v>0</v>
      </c>
      <c r="BE46" s="270">
        <f t="shared" si="3"/>
        <v>0</v>
      </c>
      <c r="BF46" s="270">
        <f t="shared" si="3"/>
        <v>22.460999999999999</v>
      </c>
      <c r="BG46" s="270">
        <f t="shared" si="3"/>
        <v>0</v>
      </c>
      <c r="BH46" s="270">
        <f t="shared" si="3"/>
        <v>22.841694915254234</v>
      </c>
      <c r="BI46" s="270">
        <f t="shared" si="3"/>
        <v>0</v>
      </c>
      <c r="BJ46" s="270">
        <f t="shared" si="3"/>
        <v>0</v>
      </c>
      <c r="BK46" s="270">
        <f t="shared" si="3"/>
        <v>22.841694915254234</v>
      </c>
      <c r="BL46" s="270">
        <f t="shared" si="3"/>
        <v>0</v>
      </c>
      <c r="BM46" s="270">
        <f t="shared" si="3"/>
        <v>60.550773279999994</v>
      </c>
      <c r="BN46" s="270">
        <f t="shared" si="3"/>
        <v>0</v>
      </c>
      <c r="BO46" s="270">
        <f t="shared" si="3"/>
        <v>0</v>
      </c>
      <c r="BP46" s="270">
        <f t="shared" si="3"/>
        <v>60.550773279999994</v>
      </c>
      <c r="BQ46" s="270">
        <f t="shared" si="3"/>
        <v>0</v>
      </c>
      <c r="BR46" s="270">
        <f t="shared" si="3"/>
        <v>51.350175215254239</v>
      </c>
      <c r="BS46" s="270">
        <f t="shared" si="3"/>
        <v>0</v>
      </c>
      <c r="BT46" s="270">
        <f t="shared" si="3"/>
        <v>0</v>
      </c>
      <c r="BU46" s="270">
        <f t="shared" si="3"/>
        <v>51.350175215254239</v>
      </c>
      <c r="BV46" s="270">
        <f t="shared" si="3"/>
        <v>0</v>
      </c>
      <c r="BW46" s="270" t="s">
        <v>488</v>
      </c>
    </row>
    <row r="47" spans="1:75" s="276" customFormat="1" ht="60" x14ac:dyDescent="0.25">
      <c r="A47" s="272" t="s">
        <v>618</v>
      </c>
      <c r="B47" s="273" t="s">
        <v>619</v>
      </c>
      <c r="C47" s="274" t="s">
        <v>587</v>
      </c>
      <c r="D47" s="275" t="s">
        <v>488</v>
      </c>
      <c r="E47" s="275" t="s">
        <v>488</v>
      </c>
      <c r="F47" s="275" t="s">
        <v>488</v>
      </c>
      <c r="G47" s="275" t="s">
        <v>488</v>
      </c>
      <c r="H47" s="275">
        <f>SUM(H48,H49)</f>
        <v>0</v>
      </c>
      <c r="I47" s="275">
        <f>SUM(I48,I49)</f>
        <v>1.98072296</v>
      </c>
      <c r="J47" s="275" t="s">
        <v>488</v>
      </c>
      <c r="K47" s="275">
        <f>SUM(K48,K49)</f>
        <v>0</v>
      </c>
      <c r="L47" s="552">
        <f>SUM(L48,L49)</f>
        <v>1.98072296</v>
      </c>
      <c r="M47" s="275" t="s">
        <v>488</v>
      </c>
      <c r="N47" s="275" t="s">
        <v>488</v>
      </c>
      <c r="O47" s="275" t="s">
        <v>488</v>
      </c>
      <c r="P47" s="275" t="s">
        <v>488</v>
      </c>
      <c r="Q47" s="275" t="s">
        <v>488</v>
      </c>
      <c r="R47" s="275" t="s">
        <v>488</v>
      </c>
      <c r="S47" s="275" t="s">
        <v>488</v>
      </c>
      <c r="T47" s="275">
        <f>SUM(T48,T49)</f>
        <v>1.98072296</v>
      </c>
      <c r="U47" s="275">
        <f>SUM(O47,X47)</f>
        <v>0</v>
      </c>
      <c r="V47" s="275">
        <f t="shared" ref="V47:BV47" si="4">SUM(V48,V49)</f>
        <v>0</v>
      </c>
      <c r="W47" s="275">
        <f t="shared" si="4"/>
        <v>0</v>
      </c>
      <c r="X47" s="275">
        <f t="shared" si="4"/>
        <v>0</v>
      </c>
      <c r="Y47" s="275" t="s">
        <v>488</v>
      </c>
      <c r="Z47" s="275" t="s">
        <v>488</v>
      </c>
      <c r="AA47" s="275" t="s">
        <v>488</v>
      </c>
      <c r="AB47" s="275" t="s">
        <v>488</v>
      </c>
      <c r="AC47" s="275" t="s">
        <v>488</v>
      </c>
      <c r="AD47" s="275" t="s">
        <v>488</v>
      </c>
      <c r="AE47" s="275" t="s">
        <v>488</v>
      </c>
      <c r="AF47" s="275" t="s">
        <v>488</v>
      </c>
      <c r="AG47" s="275" t="s">
        <v>488</v>
      </c>
      <c r="AH47" s="275" t="s">
        <v>488</v>
      </c>
      <c r="AI47" s="275">
        <f t="shared" si="4"/>
        <v>1.98072296</v>
      </c>
      <c r="AJ47" s="275">
        <f t="shared" si="4"/>
        <v>0</v>
      </c>
      <c r="AK47" s="275">
        <f t="shared" si="4"/>
        <v>0</v>
      </c>
      <c r="AL47" s="275">
        <f t="shared" si="4"/>
        <v>1.98072296</v>
      </c>
      <c r="AM47" s="275">
        <f t="shared" si="4"/>
        <v>0</v>
      </c>
      <c r="AN47" s="275">
        <f t="shared" si="4"/>
        <v>0</v>
      </c>
      <c r="AO47" s="275">
        <f t="shared" si="4"/>
        <v>0</v>
      </c>
      <c r="AP47" s="275">
        <f t="shared" si="4"/>
        <v>0</v>
      </c>
      <c r="AQ47" s="275">
        <f t="shared" si="4"/>
        <v>0</v>
      </c>
      <c r="AR47" s="275">
        <f t="shared" si="4"/>
        <v>0</v>
      </c>
      <c r="AS47" s="275">
        <f t="shared" si="4"/>
        <v>0</v>
      </c>
      <c r="AT47" s="275">
        <f t="shared" si="4"/>
        <v>0</v>
      </c>
      <c r="AU47" s="275">
        <f t="shared" si="4"/>
        <v>0</v>
      </c>
      <c r="AV47" s="275">
        <f t="shared" si="4"/>
        <v>0</v>
      </c>
      <c r="AW47" s="275">
        <f t="shared" si="4"/>
        <v>0</v>
      </c>
      <c r="AX47" s="429">
        <f t="shared" si="4"/>
        <v>0</v>
      </c>
      <c r="AY47" s="275">
        <f t="shared" si="4"/>
        <v>0</v>
      </c>
      <c r="AZ47" s="275">
        <f t="shared" si="4"/>
        <v>0</v>
      </c>
      <c r="BA47" s="275">
        <f t="shared" si="4"/>
        <v>0</v>
      </c>
      <c r="BB47" s="275">
        <f t="shared" si="4"/>
        <v>0</v>
      </c>
      <c r="BC47" s="275">
        <f t="shared" si="4"/>
        <v>0</v>
      </c>
      <c r="BD47" s="275">
        <f t="shared" si="4"/>
        <v>0</v>
      </c>
      <c r="BE47" s="275">
        <f t="shared" si="4"/>
        <v>0</v>
      </c>
      <c r="BF47" s="275">
        <f t="shared" si="4"/>
        <v>0</v>
      </c>
      <c r="BG47" s="275">
        <f t="shared" si="4"/>
        <v>0</v>
      </c>
      <c r="BH47" s="275">
        <f t="shared" si="4"/>
        <v>0</v>
      </c>
      <c r="BI47" s="275">
        <f t="shared" si="4"/>
        <v>0</v>
      </c>
      <c r="BJ47" s="275">
        <f t="shared" si="4"/>
        <v>0</v>
      </c>
      <c r="BK47" s="275">
        <f t="shared" si="4"/>
        <v>0</v>
      </c>
      <c r="BL47" s="275">
        <f t="shared" si="4"/>
        <v>0</v>
      </c>
      <c r="BM47" s="275">
        <f t="shared" si="4"/>
        <v>1.98072296</v>
      </c>
      <c r="BN47" s="275">
        <f t="shared" si="4"/>
        <v>0</v>
      </c>
      <c r="BO47" s="275">
        <f t="shared" si="4"/>
        <v>0</v>
      </c>
      <c r="BP47" s="275">
        <f t="shared" si="4"/>
        <v>1.98072296</v>
      </c>
      <c r="BQ47" s="275">
        <f t="shared" si="4"/>
        <v>0</v>
      </c>
      <c r="BR47" s="275">
        <f t="shared" si="4"/>
        <v>0</v>
      </c>
      <c r="BS47" s="275">
        <f t="shared" si="4"/>
        <v>0</v>
      </c>
      <c r="BT47" s="275">
        <f t="shared" si="4"/>
        <v>0</v>
      </c>
      <c r="BU47" s="275">
        <f t="shared" si="4"/>
        <v>0</v>
      </c>
      <c r="BV47" s="275">
        <f t="shared" si="4"/>
        <v>0</v>
      </c>
      <c r="BW47" s="275" t="s">
        <v>488</v>
      </c>
    </row>
    <row r="48" spans="1:75" ht="30" x14ac:dyDescent="0.25">
      <c r="A48" s="258" t="s">
        <v>620</v>
      </c>
      <c r="B48" s="259" t="s">
        <v>621</v>
      </c>
      <c r="C48" s="260" t="s">
        <v>587</v>
      </c>
      <c r="D48" s="260" t="s">
        <v>488</v>
      </c>
      <c r="E48" s="260" t="s">
        <v>488</v>
      </c>
      <c r="F48" s="260" t="s">
        <v>488</v>
      </c>
      <c r="G48" s="260" t="s">
        <v>488</v>
      </c>
      <c r="H48" s="260" t="s">
        <v>488</v>
      </c>
      <c r="I48" s="260" t="s">
        <v>488</v>
      </c>
      <c r="J48" s="260" t="s">
        <v>488</v>
      </c>
      <c r="K48" s="260" t="s">
        <v>488</v>
      </c>
      <c r="L48" s="551" t="s">
        <v>488</v>
      </c>
      <c r="M48" s="260" t="s">
        <v>488</v>
      </c>
      <c r="N48" s="260" t="s">
        <v>488</v>
      </c>
      <c r="O48" s="260" t="s">
        <v>488</v>
      </c>
      <c r="P48" s="260" t="s">
        <v>488</v>
      </c>
      <c r="Q48" s="260" t="s">
        <v>488</v>
      </c>
      <c r="R48" s="260" t="s">
        <v>488</v>
      </c>
      <c r="S48" s="260" t="s">
        <v>488</v>
      </c>
      <c r="T48" s="260" t="s">
        <v>488</v>
      </c>
      <c r="U48" s="260" t="s">
        <v>488</v>
      </c>
      <c r="V48" s="260" t="s">
        <v>488</v>
      </c>
      <c r="W48" s="260" t="s">
        <v>488</v>
      </c>
      <c r="X48" s="260" t="s">
        <v>488</v>
      </c>
      <c r="Y48" s="260" t="s">
        <v>488</v>
      </c>
      <c r="Z48" s="260" t="s">
        <v>488</v>
      </c>
      <c r="AA48" s="260" t="s">
        <v>488</v>
      </c>
      <c r="AB48" s="260" t="s">
        <v>488</v>
      </c>
      <c r="AC48" s="260" t="s">
        <v>488</v>
      </c>
      <c r="AD48" s="260" t="s">
        <v>488</v>
      </c>
      <c r="AE48" s="260" t="s">
        <v>488</v>
      </c>
      <c r="AF48" s="260" t="s">
        <v>488</v>
      </c>
      <c r="AG48" s="260" t="s">
        <v>488</v>
      </c>
      <c r="AH48" s="260" t="s">
        <v>488</v>
      </c>
      <c r="AI48" s="260" t="s">
        <v>488</v>
      </c>
      <c r="AJ48" s="260" t="s">
        <v>488</v>
      </c>
      <c r="AK48" s="260" t="s">
        <v>488</v>
      </c>
      <c r="AL48" s="260" t="s">
        <v>488</v>
      </c>
      <c r="AM48" s="260" t="s">
        <v>488</v>
      </c>
      <c r="AN48" s="260" t="s">
        <v>488</v>
      </c>
      <c r="AO48" s="260" t="s">
        <v>488</v>
      </c>
      <c r="AP48" s="260" t="s">
        <v>488</v>
      </c>
      <c r="AQ48" s="260" t="s">
        <v>488</v>
      </c>
      <c r="AR48" s="260" t="s">
        <v>488</v>
      </c>
      <c r="AS48" s="260" t="s">
        <v>488</v>
      </c>
      <c r="AT48" s="260" t="s">
        <v>488</v>
      </c>
      <c r="AU48" s="260" t="s">
        <v>488</v>
      </c>
      <c r="AV48" s="260" t="s">
        <v>488</v>
      </c>
      <c r="AW48" s="260" t="s">
        <v>488</v>
      </c>
      <c r="AX48" s="426" t="s">
        <v>488</v>
      </c>
      <c r="AY48" s="260" t="s">
        <v>488</v>
      </c>
      <c r="AZ48" s="260" t="s">
        <v>488</v>
      </c>
      <c r="BA48" s="260" t="s">
        <v>488</v>
      </c>
      <c r="BB48" s="260" t="s">
        <v>488</v>
      </c>
      <c r="BC48" s="260" t="s">
        <v>488</v>
      </c>
      <c r="BD48" s="260" t="s">
        <v>488</v>
      </c>
      <c r="BE48" s="260" t="s">
        <v>488</v>
      </c>
      <c r="BF48" s="260" t="s">
        <v>488</v>
      </c>
      <c r="BG48" s="260" t="s">
        <v>488</v>
      </c>
      <c r="BH48" s="260" t="s">
        <v>488</v>
      </c>
      <c r="BI48" s="260" t="s">
        <v>488</v>
      </c>
      <c r="BJ48" s="260" t="s">
        <v>488</v>
      </c>
      <c r="BK48" s="260" t="s">
        <v>488</v>
      </c>
      <c r="BL48" s="260" t="s">
        <v>488</v>
      </c>
      <c r="BM48" s="260" t="s">
        <v>488</v>
      </c>
      <c r="BN48" s="260" t="s">
        <v>488</v>
      </c>
      <c r="BO48" s="260" t="s">
        <v>488</v>
      </c>
      <c r="BP48" s="260" t="s">
        <v>488</v>
      </c>
      <c r="BQ48" s="260" t="s">
        <v>488</v>
      </c>
      <c r="BR48" s="260" t="s">
        <v>488</v>
      </c>
      <c r="BS48" s="260" t="s">
        <v>488</v>
      </c>
      <c r="BT48" s="260" t="s">
        <v>488</v>
      </c>
      <c r="BU48" s="260" t="s">
        <v>488</v>
      </c>
      <c r="BV48" s="260" t="s">
        <v>488</v>
      </c>
      <c r="BW48" s="260" t="s">
        <v>488</v>
      </c>
    </row>
    <row r="49" spans="1:75" s="256" customFormat="1" ht="63" x14ac:dyDescent="0.25">
      <c r="A49" s="252" t="s">
        <v>622</v>
      </c>
      <c r="B49" s="253" t="s">
        <v>623</v>
      </c>
      <c r="C49" s="254" t="s">
        <v>587</v>
      </c>
      <c r="D49" s="255" t="s">
        <v>488</v>
      </c>
      <c r="E49" s="255" t="s">
        <v>488</v>
      </c>
      <c r="F49" s="255" t="s">
        <v>488</v>
      </c>
      <c r="G49" s="255" t="str">
        <f>G50</f>
        <v>нд</v>
      </c>
      <c r="H49" s="255" t="str">
        <f>H50</f>
        <v>нд</v>
      </c>
      <c r="I49" s="255">
        <f t="shared" ref="I49:BT49" si="5">I50</f>
        <v>1.98072296</v>
      </c>
      <c r="J49" s="255" t="s">
        <v>488</v>
      </c>
      <c r="K49" s="255" t="str">
        <f t="shared" si="5"/>
        <v>нд</v>
      </c>
      <c r="L49" s="550">
        <f t="shared" si="5"/>
        <v>1.98072296</v>
      </c>
      <c r="M49" s="277" t="str">
        <f t="shared" si="5"/>
        <v>02.2018</v>
      </c>
      <c r="N49" s="277" t="str">
        <f t="shared" si="5"/>
        <v>нд</v>
      </c>
      <c r="O49" s="277" t="str">
        <f t="shared" si="5"/>
        <v>нд</v>
      </c>
      <c r="P49" s="277" t="str">
        <f t="shared" si="5"/>
        <v>нд</v>
      </c>
      <c r="Q49" s="277" t="str">
        <f t="shared" si="5"/>
        <v>нд</v>
      </c>
      <c r="R49" s="277" t="str">
        <f t="shared" si="5"/>
        <v>нд</v>
      </c>
      <c r="S49" s="277" t="str">
        <f t="shared" si="5"/>
        <v>нд</v>
      </c>
      <c r="T49" s="255">
        <f>T50</f>
        <v>1.98072296</v>
      </c>
      <c r="U49" s="255">
        <f>SUM(O49,X49)</f>
        <v>0</v>
      </c>
      <c r="V49" s="255" t="str">
        <f>V50</f>
        <v>нд</v>
      </c>
      <c r="W49" s="255">
        <f>W50</f>
        <v>0</v>
      </c>
      <c r="X49" s="255">
        <f>X50</f>
        <v>0</v>
      </c>
      <c r="Y49" s="255" t="s">
        <v>488</v>
      </c>
      <c r="Z49" s="255" t="str">
        <f t="shared" ref="Z49:AH49" si="6">Z50</f>
        <v>нд</v>
      </c>
      <c r="AA49" s="255" t="str">
        <f t="shared" si="6"/>
        <v>нд</v>
      </c>
      <c r="AB49" s="255" t="str">
        <f t="shared" si="6"/>
        <v>нд</v>
      </c>
      <c r="AC49" s="255" t="str">
        <f t="shared" si="6"/>
        <v>нд</v>
      </c>
      <c r="AD49" s="255" t="str">
        <f t="shared" si="6"/>
        <v>нд</v>
      </c>
      <c r="AE49" s="255" t="str">
        <f t="shared" si="6"/>
        <v>нд</v>
      </c>
      <c r="AF49" s="255" t="str">
        <f t="shared" si="6"/>
        <v>нд</v>
      </c>
      <c r="AG49" s="255" t="str">
        <f t="shared" si="6"/>
        <v>нд</v>
      </c>
      <c r="AH49" s="255" t="str">
        <f t="shared" si="6"/>
        <v>нд</v>
      </c>
      <c r="AI49" s="255">
        <f t="shared" si="5"/>
        <v>1.98072296</v>
      </c>
      <c r="AJ49" s="255">
        <f t="shared" si="5"/>
        <v>0</v>
      </c>
      <c r="AK49" s="255">
        <f t="shared" si="5"/>
        <v>0</v>
      </c>
      <c r="AL49" s="255">
        <f t="shared" si="5"/>
        <v>1.98072296</v>
      </c>
      <c r="AM49" s="255">
        <f t="shared" si="5"/>
        <v>0</v>
      </c>
      <c r="AN49" s="255">
        <f t="shared" si="5"/>
        <v>0</v>
      </c>
      <c r="AO49" s="255" t="str">
        <f t="shared" si="5"/>
        <v>нд</v>
      </c>
      <c r="AP49" s="255" t="str">
        <f t="shared" si="5"/>
        <v>нд</v>
      </c>
      <c r="AQ49" s="255">
        <f t="shared" si="5"/>
        <v>0</v>
      </c>
      <c r="AR49" s="255" t="str">
        <f t="shared" si="5"/>
        <v>нд</v>
      </c>
      <c r="AS49" s="255">
        <f t="shared" si="5"/>
        <v>0</v>
      </c>
      <c r="AT49" s="255">
        <f t="shared" si="5"/>
        <v>0</v>
      </c>
      <c r="AU49" s="255">
        <f t="shared" si="5"/>
        <v>0</v>
      </c>
      <c r="AV49" s="255">
        <f t="shared" si="5"/>
        <v>0</v>
      </c>
      <c r="AW49" s="255">
        <f t="shared" si="5"/>
        <v>0</v>
      </c>
      <c r="AX49" s="425">
        <f t="shared" si="5"/>
        <v>0</v>
      </c>
      <c r="AY49" s="255">
        <f t="shared" si="5"/>
        <v>0</v>
      </c>
      <c r="AZ49" s="255">
        <f t="shared" si="5"/>
        <v>0</v>
      </c>
      <c r="BA49" s="255">
        <f t="shared" si="5"/>
        <v>0</v>
      </c>
      <c r="BB49" s="255">
        <f t="shared" si="5"/>
        <v>0</v>
      </c>
      <c r="BC49" s="255">
        <f t="shared" si="5"/>
        <v>0</v>
      </c>
      <c r="BD49" s="255">
        <f t="shared" si="5"/>
        <v>0</v>
      </c>
      <c r="BE49" s="255">
        <f t="shared" si="5"/>
        <v>0</v>
      </c>
      <c r="BF49" s="255">
        <f t="shared" si="5"/>
        <v>0</v>
      </c>
      <c r="BG49" s="255">
        <f t="shared" si="5"/>
        <v>0</v>
      </c>
      <c r="BH49" s="255">
        <f t="shared" si="5"/>
        <v>0</v>
      </c>
      <c r="BI49" s="255">
        <f t="shared" si="5"/>
        <v>0</v>
      </c>
      <c r="BJ49" s="255">
        <f t="shared" si="5"/>
        <v>0</v>
      </c>
      <c r="BK49" s="255">
        <f t="shared" si="5"/>
        <v>0</v>
      </c>
      <c r="BL49" s="255">
        <f t="shared" si="5"/>
        <v>0</v>
      </c>
      <c r="BM49" s="255">
        <f t="shared" si="5"/>
        <v>1.98072296</v>
      </c>
      <c r="BN49" s="255">
        <f t="shared" si="5"/>
        <v>0</v>
      </c>
      <c r="BO49" s="255">
        <f t="shared" si="5"/>
        <v>0</v>
      </c>
      <c r="BP49" s="255">
        <f t="shared" si="5"/>
        <v>1.98072296</v>
      </c>
      <c r="BQ49" s="255">
        <f t="shared" si="5"/>
        <v>0</v>
      </c>
      <c r="BR49" s="255">
        <f t="shared" si="5"/>
        <v>0</v>
      </c>
      <c r="BS49" s="255">
        <f t="shared" si="5"/>
        <v>0</v>
      </c>
      <c r="BT49" s="255">
        <f t="shared" si="5"/>
        <v>0</v>
      </c>
      <c r="BU49" s="255">
        <f>BU50</f>
        <v>0</v>
      </c>
      <c r="BV49" s="255">
        <f>BV50</f>
        <v>0</v>
      </c>
      <c r="BW49" s="278" t="s">
        <v>488</v>
      </c>
    </row>
    <row r="50" spans="1:75" s="221" customFormat="1" ht="98.25" customHeight="1" x14ac:dyDescent="0.25">
      <c r="A50" s="279" t="s">
        <v>622</v>
      </c>
      <c r="B50" s="280" t="s">
        <v>624</v>
      </c>
      <c r="C50" s="260" t="s">
        <v>625</v>
      </c>
      <c r="D50" s="260" t="s">
        <v>626</v>
      </c>
      <c r="E50" s="281">
        <v>2018</v>
      </c>
      <c r="F50" s="281">
        <f>E50</f>
        <v>2018</v>
      </c>
      <c r="G50" s="260" t="s">
        <v>488</v>
      </c>
      <c r="H50" s="261" t="s">
        <v>488</v>
      </c>
      <c r="I50" s="260">
        <v>1.98072296</v>
      </c>
      <c r="J50" s="282" t="s">
        <v>627</v>
      </c>
      <c r="K50" s="261" t="s">
        <v>488</v>
      </c>
      <c r="L50" s="552">
        <f>I50</f>
        <v>1.98072296</v>
      </c>
      <c r="M50" s="282" t="s">
        <v>627</v>
      </c>
      <c r="N50" s="281" t="s">
        <v>488</v>
      </c>
      <c r="O50" s="281" t="s">
        <v>488</v>
      </c>
      <c r="P50" s="281" t="s">
        <v>488</v>
      </c>
      <c r="Q50" s="281" t="s">
        <v>488</v>
      </c>
      <c r="R50" s="281" t="s">
        <v>488</v>
      </c>
      <c r="S50" s="281" t="s">
        <v>488</v>
      </c>
      <c r="T50" s="224">
        <f>I50</f>
        <v>1.98072296</v>
      </c>
      <c r="U50" s="261">
        <f>SUM(O50,X50)</f>
        <v>0</v>
      </c>
      <c r="V50" s="261" t="s">
        <v>488</v>
      </c>
      <c r="W50" s="261">
        <v>0</v>
      </c>
      <c r="X50" s="261">
        <v>0</v>
      </c>
      <c r="Y50" s="281" t="s">
        <v>488</v>
      </c>
      <c r="Z50" s="281" t="s">
        <v>488</v>
      </c>
      <c r="AA50" s="281" t="s">
        <v>488</v>
      </c>
      <c r="AB50" s="281" t="s">
        <v>488</v>
      </c>
      <c r="AC50" s="281" t="s">
        <v>488</v>
      </c>
      <c r="AD50" s="281" t="s">
        <v>488</v>
      </c>
      <c r="AE50" s="281" t="s">
        <v>488</v>
      </c>
      <c r="AF50" s="281" t="s">
        <v>488</v>
      </c>
      <c r="AG50" s="281" t="s">
        <v>488</v>
      </c>
      <c r="AH50" s="281" t="s">
        <v>488</v>
      </c>
      <c r="AI50" s="283">
        <f>SUM(AJ50:AM50)</f>
        <v>1.98072296</v>
      </c>
      <c r="AJ50" s="284">
        <v>0</v>
      </c>
      <c r="AK50" s="284">
        <v>0</v>
      </c>
      <c r="AL50" s="261">
        <f>T50</f>
        <v>1.98072296</v>
      </c>
      <c r="AM50" s="284">
        <v>0</v>
      </c>
      <c r="AN50" s="284">
        <f>SUM(AO50:AR50)</f>
        <v>0</v>
      </c>
      <c r="AO50" s="284" t="s">
        <v>488</v>
      </c>
      <c r="AP50" s="284" t="s">
        <v>488</v>
      </c>
      <c r="AQ50" s="261">
        <f>X50</f>
        <v>0</v>
      </c>
      <c r="AR50" s="284" t="s">
        <v>488</v>
      </c>
      <c r="AS50" s="260">
        <f>SUM(AT50:AW50)</f>
        <v>0</v>
      </c>
      <c r="AT50" s="260">
        <v>0</v>
      </c>
      <c r="AU50" s="260">
        <v>0</v>
      </c>
      <c r="AV50" s="260">
        <v>0</v>
      </c>
      <c r="AW50" s="260">
        <v>0</v>
      </c>
      <c r="AX50" s="430">
        <f>SUM(AY50:BB50)</f>
        <v>0</v>
      </c>
      <c r="AY50" s="260">
        <f>AT50</f>
        <v>0</v>
      </c>
      <c r="AZ50" s="260">
        <f>AU50</f>
        <v>0</v>
      </c>
      <c r="BA50" s="260">
        <f>AV50</f>
        <v>0</v>
      </c>
      <c r="BB50" s="260">
        <f>AW50</f>
        <v>0</v>
      </c>
      <c r="BC50" s="260">
        <f>SUM(BD50:BG50)</f>
        <v>0</v>
      </c>
      <c r="BD50" s="260">
        <v>0</v>
      </c>
      <c r="BE50" s="260">
        <v>0</v>
      </c>
      <c r="BF50" s="260">
        <v>0</v>
      </c>
      <c r="BG50" s="260">
        <v>0</v>
      </c>
      <c r="BH50" s="260">
        <f>SUM(BI50:BL50)</f>
        <v>0</v>
      </c>
      <c r="BI50" s="260">
        <v>0</v>
      </c>
      <c r="BJ50" s="260">
        <v>0</v>
      </c>
      <c r="BK50" s="260">
        <v>0</v>
      </c>
      <c r="BL50" s="260">
        <v>0</v>
      </c>
      <c r="BM50" s="285">
        <f>SUM(BN50:BQ50)</f>
        <v>1.98072296</v>
      </c>
      <c r="BN50" s="260">
        <f>SUM(AJ50,AT50,BD50)</f>
        <v>0</v>
      </c>
      <c r="BO50" s="260">
        <f>SUM(AK50,AU50,BE50)</f>
        <v>0</v>
      </c>
      <c r="BP50" s="260">
        <f>SUM(AL50,AV50,BF50)</f>
        <v>1.98072296</v>
      </c>
      <c r="BQ50" s="260">
        <f>SUM(AM50,AW50,BG50)</f>
        <v>0</v>
      </c>
      <c r="BR50" s="285">
        <f>SUM(BS50:BV50)</f>
        <v>0</v>
      </c>
      <c r="BS50" s="260">
        <f>SUM(AO50,AY50,BI50)</f>
        <v>0</v>
      </c>
      <c r="BT50" s="260">
        <f>SUM(AP50,AZ50,BJ50)</f>
        <v>0</v>
      </c>
      <c r="BU50" s="260">
        <f>SUM(AQ50,BA50,BK50)</f>
        <v>0</v>
      </c>
      <c r="BV50" s="260">
        <f>SUM(AR50,BB50,BL50)</f>
        <v>0</v>
      </c>
      <c r="BW50" s="249" t="s">
        <v>628</v>
      </c>
    </row>
    <row r="51" spans="1:75" s="256" customFormat="1" ht="54.75" customHeight="1" x14ac:dyDescent="0.25">
      <c r="A51" s="252" t="s">
        <v>629</v>
      </c>
      <c r="B51" s="253" t="s">
        <v>630</v>
      </c>
      <c r="C51" s="254" t="s">
        <v>587</v>
      </c>
      <c r="D51" s="254">
        <f t="shared" ref="D51:BO51" si="7">SUM(D52,D53)</f>
        <v>0</v>
      </c>
      <c r="E51" s="254">
        <f t="shared" si="7"/>
        <v>0</v>
      </c>
      <c r="F51" s="254">
        <f t="shared" si="7"/>
        <v>0</v>
      </c>
      <c r="G51" s="254">
        <f t="shared" si="7"/>
        <v>0</v>
      </c>
      <c r="H51" s="254">
        <f t="shared" si="7"/>
        <v>0</v>
      </c>
      <c r="I51" s="255">
        <f t="shared" si="7"/>
        <v>58.570050319999993</v>
      </c>
      <c r="J51" s="254" t="s">
        <v>488</v>
      </c>
      <c r="K51" s="254">
        <f t="shared" si="7"/>
        <v>0</v>
      </c>
      <c r="L51" s="550">
        <f t="shared" si="7"/>
        <v>57.964194015254243</v>
      </c>
      <c r="M51" s="277" t="s">
        <v>488</v>
      </c>
      <c r="N51" s="277" t="s">
        <v>488</v>
      </c>
      <c r="O51" s="277" t="s">
        <v>488</v>
      </c>
      <c r="P51" s="277" t="s">
        <v>488</v>
      </c>
      <c r="Q51" s="277" t="s">
        <v>488</v>
      </c>
      <c r="R51" s="277" t="s">
        <v>488</v>
      </c>
      <c r="S51" s="277" t="s">
        <v>488</v>
      </c>
      <c r="T51" s="255">
        <f>SUM(T52,T53)</f>
        <v>58.570050319999993</v>
      </c>
      <c r="U51" s="255">
        <f t="shared" si="7"/>
        <v>43.823143695254238</v>
      </c>
      <c r="V51" s="255">
        <f t="shared" si="7"/>
        <v>0</v>
      </c>
      <c r="W51" s="255">
        <f t="shared" si="7"/>
        <v>44.429000000000002</v>
      </c>
      <c r="X51" s="255">
        <f t="shared" si="7"/>
        <v>43.823143695254238</v>
      </c>
      <c r="Y51" s="277" t="s">
        <v>488</v>
      </c>
      <c r="Z51" s="277" t="s">
        <v>488</v>
      </c>
      <c r="AA51" s="277" t="s">
        <v>488</v>
      </c>
      <c r="AB51" s="277" t="s">
        <v>488</v>
      </c>
      <c r="AC51" s="277" t="s">
        <v>488</v>
      </c>
      <c r="AD51" s="277" t="s">
        <v>488</v>
      </c>
      <c r="AE51" s="277" t="s">
        <v>488</v>
      </c>
      <c r="AF51" s="277" t="s">
        <v>488</v>
      </c>
      <c r="AG51" s="277" t="s">
        <v>488</v>
      </c>
      <c r="AH51" s="277" t="s">
        <v>488</v>
      </c>
      <c r="AI51" s="254">
        <f t="shared" si="7"/>
        <v>14.14105032</v>
      </c>
      <c r="AJ51" s="254">
        <f t="shared" si="7"/>
        <v>0</v>
      </c>
      <c r="AK51" s="254">
        <f t="shared" si="7"/>
        <v>0</v>
      </c>
      <c r="AL51" s="254">
        <f t="shared" si="7"/>
        <v>14.14105032</v>
      </c>
      <c r="AM51" s="254">
        <f t="shared" si="7"/>
        <v>0</v>
      </c>
      <c r="AN51" s="254">
        <f t="shared" si="7"/>
        <v>7.5270315200000004</v>
      </c>
      <c r="AO51" s="254">
        <f t="shared" si="7"/>
        <v>0</v>
      </c>
      <c r="AP51" s="254">
        <f t="shared" si="7"/>
        <v>0</v>
      </c>
      <c r="AQ51" s="254">
        <f t="shared" si="7"/>
        <v>7.5270315200000004</v>
      </c>
      <c r="AR51" s="254">
        <f t="shared" si="7"/>
        <v>0</v>
      </c>
      <c r="AS51" s="254">
        <f t="shared" si="7"/>
        <v>21.968</v>
      </c>
      <c r="AT51" s="254">
        <f t="shared" si="7"/>
        <v>0</v>
      </c>
      <c r="AU51" s="254">
        <f t="shared" si="7"/>
        <v>0</v>
      </c>
      <c r="AV51" s="254">
        <f t="shared" si="7"/>
        <v>21.968</v>
      </c>
      <c r="AW51" s="254">
        <f t="shared" si="7"/>
        <v>0</v>
      </c>
      <c r="AX51" s="431">
        <f t="shared" si="7"/>
        <v>20.981448780000001</v>
      </c>
      <c r="AY51" s="254">
        <f t="shared" si="7"/>
        <v>0</v>
      </c>
      <c r="AZ51" s="254">
        <f t="shared" si="7"/>
        <v>0</v>
      </c>
      <c r="BA51" s="254">
        <f t="shared" si="7"/>
        <v>20.981448780000001</v>
      </c>
      <c r="BB51" s="254">
        <f t="shared" si="7"/>
        <v>0</v>
      </c>
      <c r="BC51" s="255">
        <f t="shared" si="7"/>
        <v>22.460999999999999</v>
      </c>
      <c r="BD51" s="254">
        <f t="shared" si="7"/>
        <v>0</v>
      </c>
      <c r="BE51" s="254">
        <f t="shared" si="7"/>
        <v>0</v>
      </c>
      <c r="BF51" s="254">
        <f t="shared" si="7"/>
        <v>22.460999999999999</v>
      </c>
      <c r="BG51" s="254">
        <f t="shared" si="7"/>
        <v>0</v>
      </c>
      <c r="BH51" s="255">
        <f t="shared" si="7"/>
        <v>22.841694915254234</v>
      </c>
      <c r="BI51" s="254">
        <f t="shared" si="7"/>
        <v>0</v>
      </c>
      <c r="BJ51" s="254">
        <f t="shared" si="7"/>
        <v>0</v>
      </c>
      <c r="BK51" s="254">
        <f t="shared" si="7"/>
        <v>22.841694915254234</v>
      </c>
      <c r="BL51" s="254">
        <f t="shared" si="7"/>
        <v>0</v>
      </c>
      <c r="BM51" s="255">
        <f t="shared" si="7"/>
        <v>58.570050319999993</v>
      </c>
      <c r="BN51" s="254">
        <f t="shared" si="7"/>
        <v>0</v>
      </c>
      <c r="BO51" s="254">
        <f t="shared" si="7"/>
        <v>0</v>
      </c>
      <c r="BP51" s="255">
        <f t="shared" ref="BP51:BV51" si="8">SUM(BP52,BP53)</f>
        <v>58.570050319999993</v>
      </c>
      <c r="BQ51" s="254">
        <f t="shared" si="8"/>
        <v>0</v>
      </c>
      <c r="BR51" s="255">
        <f t="shared" si="8"/>
        <v>51.350175215254239</v>
      </c>
      <c r="BS51" s="254">
        <f t="shared" si="8"/>
        <v>0</v>
      </c>
      <c r="BT51" s="254">
        <f t="shared" si="8"/>
        <v>0</v>
      </c>
      <c r="BU51" s="255">
        <f t="shared" si="8"/>
        <v>51.350175215254239</v>
      </c>
      <c r="BV51" s="254">
        <f t="shared" si="8"/>
        <v>0</v>
      </c>
      <c r="BW51" s="254" t="s">
        <v>488</v>
      </c>
    </row>
    <row r="52" spans="1:75" ht="39" customHeight="1" x14ac:dyDescent="0.25">
      <c r="A52" s="258" t="s">
        <v>631</v>
      </c>
      <c r="B52" s="259" t="s">
        <v>632</v>
      </c>
      <c r="C52" s="260" t="s">
        <v>587</v>
      </c>
      <c r="D52" s="260" t="s">
        <v>488</v>
      </c>
      <c r="E52" s="260" t="s">
        <v>488</v>
      </c>
      <c r="F52" s="260" t="s">
        <v>488</v>
      </c>
      <c r="G52" s="260" t="s">
        <v>488</v>
      </c>
      <c r="H52" s="260" t="s">
        <v>488</v>
      </c>
      <c r="I52" s="260" t="s">
        <v>488</v>
      </c>
      <c r="J52" s="260" t="s">
        <v>488</v>
      </c>
      <c r="K52" s="260" t="s">
        <v>488</v>
      </c>
      <c r="L52" s="551" t="s">
        <v>488</v>
      </c>
      <c r="M52" s="260" t="s">
        <v>488</v>
      </c>
      <c r="N52" s="260" t="s">
        <v>488</v>
      </c>
      <c r="O52" s="260" t="s">
        <v>488</v>
      </c>
      <c r="P52" s="260" t="s">
        <v>488</v>
      </c>
      <c r="Q52" s="260" t="s">
        <v>488</v>
      </c>
      <c r="R52" s="260" t="s">
        <v>488</v>
      </c>
      <c r="S52" s="260" t="s">
        <v>488</v>
      </c>
      <c r="T52" s="260" t="s">
        <v>488</v>
      </c>
      <c r="U52" s="260" t="s">
        <v>488</v>
      </c>
      <c r="V52" s="260" t="s">
        <v>488</v>
      </c>
      <c r="W52" s="260" t="s">
        <v>488</v>
      </c>
      <c r="X52" s="260" t="s">
        <v>488</v>
      </c>
      <c r="Y52" s="260" t="s">
        <v>488</v>
      </c>
      <c r="Z52" s="260" t="s">
        <v>488</v>
      </c>
      <c r="AA52" s="260" t="s">
        <v>488</v>
      </c>
      <c r="AB52" s="260" t="s">
        <v>488</v>
      </c>
      <c r="AC52" s="260" t="s">
        <v>488</v>
      </c>
      <c r="AD52" s="260" t="s">
        <v>488</v>
      </c>
      <c r="AE52" s="260" t="s">
        <v>488</v>
      </c>
      <c r="AF52" s="260" t="s">
        <v>488</v>
      </c>
      <c r="AG52" s="260" t="s">
        <v>488</v>
      </c>
      <c r="AH52" s="260" t="s">
        <v>488</v>
      </c>
      <c r="AI52" s="260" t="s">
        <v>488</v>
      </c>
      <c r="AJ52" s="260" t="s">
        <v>488</v>
      </c>
      <c r="AK52" s="260" t="s">
        <v>488</v>
      </c>
      <c r="AL52" s="260" t="s">
        <v>488</v>
      </c>
      <c r="AM52" s="260" t="s">
        <v>488</v>
      </c>
      <c r="AN52" s="260" t="s">
        <v>488</v>
      </c>
      <c r="AO52" s="260" t="s">
        <v>488</v>
      </c>
      <c r="AP52" s="260" t="s">
        <v>488</v>
      </c>
      <c r="AQ52" s="260" t="s">
        <v>488</v>
      </c>
      <c r="AR52" s="260" t="s">
        <v>488</v>
      </c>
      <c r="AS52" s="260" t="s">
        <v>488</v>
      </c>
      <c r="AT52" s="260" t="s">
        <v>488</v>
      </c>
      <c r="AU52" s="260" t="s">
        <v>488</v>
      </c>
      <c r="AV52" s="260" t="s">
        <v>488</v>
      </c>
      <c r="AW52" s="260" t="s">
        <v>488</v>
      </c>
      <c r="AX52" s="426" t="s">
        <v>488</v>
      </c>
      <c r="AY52" s="260" t="s">
        <v>488</v>
      </c>
      <c r="AZ52" s="260" t="s">
        <v>488</v>
      </c>
      <c r="BA52" s="260" t="s">
        <v>488</v>
      </c>
      <c r="BB52" s="260" t="s">
        <v>488</v>
      </c>
      <c r="BC52" s="260" t="s">
        <v>488</v>
      </c>
      <c r="BD52" s="260" t="s">
        <v>488</v>
      </c>
      <c r="BE52" s="260" t="s">
        <v>488</v>
      </c>
      <c r="BF52" s="260" t="s">
        <v>488</v>
      </c>
      <c r="BG52" s="260" t="s">
        <v>488</v>
      </c>
      <c r="BH52" s="260" t="s">
        <v>488</v>
      </c>
      <c r="BI52" s="260" t="s">
        <v>488</v>
      </c>
      <c r="BJ52" s="260" t="s">
        <v>488</v>
      </c>
      <c r="BK52" s="260" t="s">
        <v>488</v>
      </c>
      <c r="BL52" s="260" t="s">
        <v>488</v>
      </c>
      <c r="BM52" s="260" t="s">
        <v>488</v>
      </c>
      <c r="BN52" s="260" t="s">
        <v>488</v>
      </c>
      <c r="BO52" s="260" t="s">
        <v>488</v>
      </c>
      <c r="BP52" s="260" t="s">
        <v>488</v>
      </c>
      <c r="BQ52" s="260" t="s">
        <v>488</v>
      </c>
      <c r="BR52" s="260" t="s">
        <v>488</v>
      </c>
      <c r="BS52" s="260" t="s">
        <v>488</v>
      </c>
      <c r="BT52" s="260" t="s">
        <v>488</v>
      </c>
      <c r="BU52" s="260" t="s">
        <v>488</v>
      </c>
      <c r="BV52" s="260" t="s">
        <v>488</v>
      </c>
      <c r="BW52" s="260" t="s">
        <v>488</v>
      </c>
    </row>
    <row r="53" spans="1:75" s="290" customFormat="1" ht="59.25" customHeight="1" x14ac:dyDescent="0.25">
      <c r="A53" s="286" t="s">
        <v>633</v>
      </c>
      <c r="B53" s="287" t="s">
        <v>634</v>
      </c>
      <c r="C53" s="288" t="s">
        <v>587</v>
      </c>
      <c r="D53" s="288" t="s">
        <v>488</v>
      </c>
      <c r="E53" s="288" t="s">
        <v>488</v>
      </c>
      <c r="F53" s="288" t="s">
        <v>488</v>
      </c>
      <c r="G53" s="288" t="s">
        <v>488</v>
      </c>
      <c r="H53" s="289">
        <f>SUM(H54:H83)</f>
        <v>0</v>
      </c>
      <c r="I53" s="289">
        <f>SUM(I54:I83)</f>
        <v>58.570050319999993</v>
      </c>
      <c r="J53" s="289" t="s">
        <v>488</v>
      </c>
      <c r="K53" s="289">
        <f>SUM(K54:K83)</f>
        <v>0</v>
      </c>
      <c r="L53" s="550">
        <f>SUM(L54:L83)</f>
        <v>57.964194015254243</v>
      </c>
      <c r="M53" s="289" t="s">
        <v>488</v>
      </c>
      <c r="N53" s="289" t="s">
        <v>488</v>
      </c>
      <c r="O53" s="289" t="s">
        <v>488</v>
      </c>
      <c r="P53" s="289" t="s">
        <v>488</v>
      </c>
      <c r="Q53" s="289" t="s">
        <v>488</v>
      </c>
      <c r="R53" s="289" t="s">
        <v>488</v>
      </c>
      <c r="S53" s="289" t="s">
        <v>488</v>
      </c>
      <c r="T53" s="289">
        <f>SUM(T54:T83)</f>
        <v>58.570050319999993</v>
      </c>
      <c r="U53" s="289">
        <f>SUM(U54:U83)</f>
        <v>43.823143695254238</v>
      </c>
      <c r="V53" s="289">
        <f>SUM(V54:V83)</f>
        <v>0</v>
      </c>
      <c r="W53" s="289">
        <f>SUM(W54:W83)</f>
        <v>44.429000000000002</v>
      </c>
      <c r="X53" s="289">
        <f>SUM(X54:X83)</f>
        <v>43.823143695254238</v>
      </c>
      <c r="Y53" s="289" t="s">
        <v>488</v>
      </c>
      <c r="Z53" s="289" t="s">
        <v>488</v>
      </c>
      <c r="AA53" s="289" t="s">
        <v>488</v>
      </c>
      <c r="AB53" s="289" t="s">
        <v>488</v>
      </c>
      <c r="AC53" s="289" t="s">
        <v>488</v>
      </c>
      <c r="AD53" s="289" t="s">
        <v>488</v>
      </c>
      <c r="AE53" s="289" t="s">
        <v>488</v>
      </c>
      <c r="AF53" s="289" t="s">
        <v>488</v>
      </c>
      <c r="AG53" s="289" t="s">
        <v>488</v>
      </c>
      <c r="AH53" s="289">
        <f t="shared" ref="AH53:BW53" si="9">SUM(AH54:AH83)</f>
        <v>0</v>
      </c>
      <c r="AI53" s="289">
        <f t="shared" si="9"/>
        <v>14.14105032</v>
      </c>
      <c r="AJ53" s="289">
        <f t="shared" si="9"/>
        <v>0</v>
      </c>
      <c r="AK53" s="289">
        <f t="shared" si="9"/>
        <v>0</v>
      </c>
      <c r="AL53" s="289">
        <f t="shared" si="9"/>
        <v>14.14105032</v>
      </c>
      <c r="AM53" s="289">
        <f t="shared" si="9"/>
        <v>0</v>
      </c>
      <c r="AN53" s="289">
        <f t="shared" si="9"/>
        <v>7.5270315200000004</v>
      </c>
      <c r="AO53" s="289">
        <f t="shared" si="9"/>
        <v>0</v>
      </c>
      <c r="AP53" s="289">
        <f t="shared" si="9"/>
        <v>0</v>
      </c>
      <c r="AQ53" s="289">
        <f t="shared" si="9"/>
        <v>7.5270315200000004</v>
      </c>
      <c r="AR53" s="289">
        <f t="shared" si="9"/>
        <v>0</v>
      </c>
      <c r="AS53" s="289">
        <f t="shared" si="9"/>
        <v>21.968</v>
      </c>
      <c r="AT53" s="289">
        <f t="shared" si="9"/>
        <v>0</v>
      </c>
      <c r="AU53" s="289">
        <f t="shared" si="9"/>
        <v>0</v>
      </c>
      <c r="AV53" s="289">
        <f t="shared" si="9"/>
        <v>21.968</v>
      </c>
      <c r="AW53" s="289">
        <f t="shared" si="9"/>
        <v>0</v>
      </c>
      <c r="AX53" s="432">
        <f t="shared" si="9"/>
        <v>20.981448780000001</v>
      </c>
      <c r="AY53" s="289">
        <f t="shared" si="9"/>
        <v>0</v>
      </c>
      <c r="AZ53" s="289">
        <f t="shared" si="9"/>
        <v>0</v>
      </c>
      <c r="BA53" s="289">
        <f t="shared" si="9"/>
        <v>20.981448780000001</v>
      </c>
      <c r="BB53" s="289">
        <f t="shared" si="9"/>
        <v>0</v>
      </c>
      <c r="BC53" s="289">
        <f t="shared" si="9"/>
        <v>22.460999999999999</v>
      </c>
      <c r="BD53" s="289">
        <f t="shared" si="9"/>
        <v>0</v>
      </c>
      <c r="BE53" s="289">
        <f t="shared" si="9"/>
        <v>0</v>
      </c>
      <c r="BF53" s="289">
        <f t="shared" si="9"/>
        <v>22.460999999999999</v>
      </c>
      <c r="BG53" s="289">
        <f t="shared" si="9"/>
        <v>0</v>
      </c>
      <c r="BH53" s="289">
        <f t="shared" si="9"/>
        <v>22.841694915254234</v>
      </c>
      <c r="BI53" s="289">
        <f t="shared" si="9"/>
        <v>0</v>
      </c>
      <c r="BJ53" s="289">
        <f t="shared" si="9"/>
        <v>0</v>
      </c>
      <c r="BK53" s="289">
        <f t="shared" si="9"/>
        <v>22.841694915254234</v>
      </c>
      <c r="BL53" s="289">
        <f t="shared" si="9"/>
        <v>0</v>
      </c>
      <c r="BM53" s="289">
        <f t="shared" si="9"/>
        <v>58.570050319999993</v>
      </c>
      <c r="BN53" s="289">
        <f t="shared" si="9"/>
        <v>0</v>
      </c>
      <c r="BO53" s="289">
        <f t="shared" si="9"/>
        <v>0</v>
      </c>
      <c r="BP53" s="289">
        <f t="shared" si="9"/>
        <v>58.570050319999993</v>
      </c>
      <c r="BQ53" s="289">
        <f t="shared" si="9"/>
        <v>0</v>
      </c>
      <c r="BR53" s="289">
        <f t="shared" si="9"/>
        <v>51.350175215254239</v>
      </c>
      <c r="BS53" s="289">
        <f t="shared" si="9"/>
        <v>0</v>
      </c>
      <c r="BT53" s="289">
        <f t="shared" si="9"/>
        <v>0</v>
      </c>
      <c r="BU53" s="289">
        <f t="shared" si="9"/>
        <v>51.350175215254239</v>
      </c>
      <c r="BV53" s="289">
        <f t="shared" si="9"/>
        <v>0</v>
      </c>
      <c r="BW53" s="289">
        <f t="shared" si="9"/>
        <v>0</v>
      </c>
    </row>
    <row r="54" spans="1:75" s="301" customFormat="1" ht="177" customHeight="1" x14ac:dyDescent="0.25">
      <c r="A54" s="291" t="s">
        <v>633</v>
      </c>
      <c r="B54" s="292" t="s">
        <v>635</v>
      </c>
      <c r="C54" s="293" t="s">
        <v>636</v>
      </c>
      <c r="D54" s="293" t="s">
        <v>626</v>
      </c>
      <c r="E54" s="294">
        <v>2018</v>
      </c>
      <c r="F54" s="294">
        <f t="shared" ref="F54:F81" si="10">E54</f>
        <v>2018</v>
      </c>
      <c r="G54" s="295">
        <v>2018</v>
      </c>
      <c r="H54" s="261" t="s">
        <v>488</v>
      </c>
      <c r="I54" s="296">
        <v>1.47432976</v>
      </c>
      <c r="J54" s="282" t="s">
        <v>627</v>
      </c>
      <c r="K54" s="296" t="s">
        <v>488</v>
      </c>
      <c r="L54" s="553">
        <f t="shared" ref="L54:L59" si="11">I54</f>
        <v>1.47432976</v>
      </c>
      <c r="M54" s="282" t="s">
        <v>627</v>
      </c>
      <c r="N54" s="294" t="s">
        <v>488</v>
      </c>
      <c r="O54" s="294" t="s">
        <v>488</v>
      </c>
      <c r="P54" s="294" t="s">
        <v>488</v>
      </c>
      <c r="Q54" s="294" t="s">
        <v>488</v>
      </c>
      <c r="R54" s="294" t="s">
        <v>488</v>
      </c>
      <c r="S54" s="294" t="s">
        <v>488</v>
      </c>
      <c r="T54" s="224">
        <f>I54</f>
        <v>1.47432976</v>
      </c>
      <c r="U54" s="261">
        <f>SUM(O54,X54)</f>
        <v>0</v>
      </c>
      <c r="V54" s="261" t="s">
        <v>488</v>
      </c>
      <c r="W54" s="261">
        <v>0</v>
      </c>
      <c r="X54" s="261">
        <v>0</v>
      </c>
      <c r="Y54" s="297" t="s">
        <v>488</v>
      </c>
      <c r="Z54" s="297" t="s">
        <v>488</v>
      </c>
      <c r="AA54" s="297" t="s">
        <v>488</v>
      </c>
      <c r="AB54" s="297" t="s">
        <v>488</v>
      </c>
      <c r="AC54" s="297" t="s">
        <v>488</v>
      </c>
      <c r="AD54" s="297" t="s">
        <v>488</v>
      </c>
      <c r="AE54" s="297" t="s">
        <v>488</v>
      </c>
      <c r="AF54" s="297" t="s">
        <v>488</v>
      </c>
      <c r="AG54" s="297" t="s">
        <v>488</v>
      </c>
      <c r="AH54" s="297" t="s">
        <v>488</v>
      </c>
      <c r="AI54" s="283">
        <f t="shared" ref="AI54:AI59" si="12">SUM(AJ54:AM54)</f>
        <v>1.47432976</v>
      </c>
      <c r="AJ54" s="297">
        <v>0</v>
      </c>
      <c r="AK54" s="297">
        <v>0</v>
      </c>
      <c r="AL54" s="261">
        <f>T54</f>
        <v>1.47432976</v>
      </c>
      <c r="AM54" s="297">
        <v>0</v>
      </c>
      <c r="AN54" s="298">
        <f>SUM(AO54:AR54)</f>
        <v>0</v>
      </c>
      <c r="AO54" s="260">
        <v>0</v>
      </c>
      <c r="AP54" s="260">
        <v>0</v>
      </c>
      <c r="AQ54" s="299">
        <v>0</v>
      </c>
      <c r="AR54" s="281">
        <v>0</v>
      </c>
      <c r="AS54" s="283" t="s">
        <v>488</v>
      </c>
      <c r="AT54" s="283" t="s">
        <v>488</v>
      </c>
      <c r="AU54" s="283" t="s">
        <v>488</v>
      </c>
      <c r="AV54" s="283" t="s">
        <v>488</v>
      </c>
      <c r="AW54" s="283" t="s">
        <v>488</v>
      </c>
      <c r="AX54" s="433" t="s">
        <v>488</v>
      </c>
      <c r="AY54" s="283" t="s">
        <v>488</v>
      </c>
      <c r="AZ54" s="283" t="s">
        <v>488</v>
      </c>
      <c r="BA54" s="283" t="s">
        <v>488</v>
      </c>
      <c r="BB54" s="283" t="s">
        <v>488</v>
      </c>
      <c r="BC54" s="283" t="s">
        <v>488</v>
      </c>
      <c r="BD54" s="283" t="s">
        <v>488</v>
      </c>
      <c r="BE54" s="283" t="s">
        <v>488</v>
      </c>
      <c r="BF54" s="283" t="s">
        <v>488</v>
      </c>
      <c r="BG54" s="283" t="s">
        <v>488</v>
      </c>
      <c r="BH54" s="283" t="s">
        <v>488</v>
      </c>
      <c r="BI54" s="283" t="s">
        <v>488</v>
      </c>
      <c r="BJ54" s="283" t="s">
        <v>488</v>
      </c>
      <c r="BK54" s="283" t="s">
        <v>488</v>
      </c>
      <c r="BL54" s="283" t="s">
        <v>488</v>
      </c>
      <c r="BM54" s="298">
        <f>SUM(BN54:BQ54)</f>
        <v>1.47432976</v>
      </c>
      <c r="BN54" s="261">
        <f>SUM(AJ54,AT54,BD54)</f>
        <v>0</v>
      </c>
      <c r="BO54" s="261">
        <f>SUM(AK54,AU54,BE54)</f>
        <v>0</v>
      </c>
      <c r="BP54" s="261">
        <f>SUM(AL54,AV54,BF54)</f>
        <v>1.47432976</v>
      </c>
      <c r="BQ54" s="261">
        <f>SUM(AM54,AW54,BG54)</f>
        <v>0</v>
      </c>
      <c r="BR54" s="298">
        <f>SUM(BS54:BV54)</f>
        <v>0</v>
      </c>
      <c r="BS54" s="261">
        <f>SUM(AO54,AY54,BI54)</f>
        <v>0</v>
      </c>
      <c r="BT54" s="261">
        <f>SUM(AP54,AZ54,BJ54)</f>
        <v>0</v>
      </c>
      <c r="BU54" s="261">
        <f>SUM(AQ54,BA54,BK54)</f>
        <v>0</v>
      </c>
      <c r="BV54" s="261">
        <f>SUM(AR54,BB54,BL54)</f>
        <v>0</v>
      </c>
      <c r="BW54" s="300" t="s">
        <v>628</v>
      </c>
    </row>
    <row r="55" spans="1:75" s="301" customFormat="1" ht="190.5" customHeight="1" x14ac:dyDescent="0.25">
      <c r="A55" s="291" t="s">
        <v>633</v>
      </c>
      <c r="B55" s="292" t="s">
        <v>637</v>
      </c>
      <c r="C55" s="293" t="s">
        <v>638</v>
      </c>
      <c r="D55" s="293" t="s">
        <v>626</v>
      </c>
      <c r="E55" s="294">
        <v>2018</v>
      </c>
      <c r="F55" s="294">
        <f t="shared" si="10"/>
        <v>2018</v>
      </c>
      <c r="G55" s="295">
        <v>2018</v>
      </c>
      <c r="H55" s="261" t="s">
        <v>488</v>
      </c>
      <c r="I55" s="296">
        <v>1.9520610199999999</v>
      </c>
      <c r="J55" s="282" t="s">
        <v>627</v>
      </c>
      <c r="K55" s="296" t="s">
        <v>488</v>
      </c>
      <c r="L55" s="553">
        <f t="shared" si="11"/>
        <v>1.9520610199999999</v>
      </c>
      <c r="M55" s="282" t="s">
        <v>627</v>
      </c>
      <c r="N55" s="294" t="s">
        <v>488</v>
      </c>
      <c r="O55" s="294" t="s">
        <v>488</v>
      </c>
      <c r="P55" s="294" t="s">
        <v>488</v>
      </c>
      <c r="Q55" s="294" t="s">
        <v>488</v>
      </c>
      <c r="R55" s="294" t="s">
        <v>488</v>
      </c>
      <c r="S55" s="294" t="s">
        <v>488</v>
      </c>
      <c r="T55" s="261">
        <f t="shared" ref="T55:T61" si="13">I55</f>
        <v>1.9520610199999999</v>
      </c>
      <c r="U55" s="261">
        <f t="shared" ref="U55:U83" si="14">SUM(O55,X55)</f>
        <v>0</v>
      </c>
      <c r="V55" s="261" t="s">
        <v>488</v>
      </c>
      <c r="W55" s="261">
        <v>0</v>
      </c>
      <c r="X55" s="261">
        <v>0</v>
      </c>
      <c r="Y55" s="297" t="s">
        <v>488</v>
      </c>
      <c r="Z55" s="297" t="s">
        <v>488</v>
      </c>
      <c r="AA55" s="297" t="s">
        <v>488</v>
      </c>
      <c r="AB55" s="297" t="s">
        <v>488</v>
      </c>
      <c r="AC55" s="297" t="s">
        <v>488</v>
      </c>
      <c r="AD55" s="297" t="s">
        <v>488</v>
      </c>
      <c r="AE55" s="297" t="s">
        <v>488</v>
      </c>
      <c r="AF55" s="297" t="s">
        <v>488</v>
      </c>
      <c r="AG55" s="297" t="s">
        <v>488</v>
      </c>
      <c r="AH55" s="297" t="s">
        <v>488</v>
      </c>
      <c r="AI55" s="283">
        <f t="shared" si="12"/>
        <v>1.9520610199999999</v>
      </c>
      <c r="AJ55" s="297">
        <v>0</v>
      </c>
      <c r="AK55" s="297">
        <v>0</v>
      </c>
      <c r="AL55" s="261">
        <f t="shared" ref="AL55:AL61" si="15">T55</f>
        <v>1.9520610199999999</v>
      </c>
      <c r="AM55" s="297">
        <v>0</v>
      </c>
      <c r="AN55" s="298">
        <f t="shared" ref="AN55:AN63" si="16">SUM(AO55:AR55)</f>
        <v>0</v>
      </c>
      <c r="AO55" s="260">
        <v>0</v>
      </c>
      <c r="AP55" s="260">
        <v>0</v>
      </c>
      <c r="AQ55" s="299">
        <v>0</v>
      </c>
      <c r="AR55" s="281">
        <v>0</v>
      </c>
      <c r="AS55" s="283" t="s">
        <v>488</v>
      </c>
      <c r="AT55" s="283" t="s">
        <v>488</v>
      </c>
      <c r="AU55" s="283" t="s">
        <v>488</v>
      </c>
      <c r="AV55" s="283" t="s">
        <v>488</v>
      </c>
      <c r="AW55" s="283" t="s">
        <v>488</v>
      </c>
      <c r="AX55" s="433" t="s">
        <v>488</v>
      </c>
      <c r="AY55" s="283" t="s">
        <v>488</v>
      </c>
      <c r="AZ55" s="283" t="s">
        <v>488</v>
      </c>
      <c r="BA55" s="283" t="s">
        <v>488</v>
      </c>
      <c r="BB55" s="283" t="s">
        <v>488</v>
      </c>
      <c r="BC55" s="283" t="s">
        <v>488</v>
      </c>
      <c r="BD55" s="283" t="s">
        <v>488</v>
      </c>
      <c r="BE55" s="283" t="s">
        <v>488</v>
      </c>
      <c r="BF55" s="283" t="s">
        <v>488</v>
      </c>
      <c r="BG55" s="283" t="s">
        <v>488</v>
      </c>
      <c r="BH55" s="283" t="s">
        <v>488</v>
      </c>
      <c r="BI55" s="283" t="s">
        <v>488</v>
      </c>
      <c r="BJ55" s="283" t="s">
        <v>488</v>
      </c>
      <c r="BK55" s="283" t="s">
        <v>488</v>
      </c>
      <c r="BL55" s="283" t="s">
        <v>488</v>
      </c>
      <c r="BM55" s="298">
        <f t="shared" ref="BM55:BM83" si="17">SUM(BN55:BQ55)</f>
        <v>1.9520610199999999</v>
      </c>
      <c r="BN55" s="261">
        <f t="shared" ref="BN55:BP83" si="18">SUM(AJ55,AT55,BD55)</f>
        <v>0</v>
      </c>
      <c r="BO55" s="261">
        <f t="shared" si="18"/>
        <v>0</v>
      </c>
      <c r="BP55" s="261">
        <f>SUM(AL55,AV55,BF55)</f>
        <v>1.9520610199999999</v>
      </c>
      <c r="BQ55" s="261">
        <f t="shared" ref="BQ55:BQ83" si="19">SUM(AM55,AW55,BG55)</f>
        <v>0</v>
      </c>
      <c r="BR55" s="298">
        <f t="shared" ref="BR55:BR83" si="20">SUM(BS55:BV55)</f>
        <v>0</v>
      </c>
      <c r="BS55" s="261">
        <f t="shared" ref="BS55:BV83" si="21">SUM(AO55,AY55,BI55)</f>
        <v>0</v>
      </c>
      <c r="BT55" s="261">
        <f t="shared" si="21"/>
        <v>0</v>
      </c>
      <c r="BU55" s="261">
        <f t="shared" si="21"/>
        <v>0</v>
      </c>
      <c r="BV55" s="261">
        <f t="shared" si="21"/>
        <v>0</v>
      </c>
      <c r="BW55" s="300" t="s">
        <v>628</v>
      </c>
    </row>
    <row r="56" spans="1:75" s="301" customFormat="1" ht="159" customHeight="1" x14ac:dyDescent="0.25">
      <c r="A56" s="291" t="s">
        <v>633</v>
      </c>
      <c r="B56" s="292" t="s">
        <v>639</v>
      </c>
      <c r="C56" s="293" t="s">
        <v>640</v>
      </c>
      <c r="D56" s="293" t="s">
        <v>626</v>
      </c>
      <c r="E56" s="294">
        <v>2018</v>
      </c>
      <c r="F56" s="294">
        <f t="shared" si="10"/>
        <v>2018</v>
      </c>
      <c r="G56" s="295">
        <v>2018</v>
      </c>
      <c r="H56" s="261" t="s">
        <v>488</v>
      </c>
      <c r="I56" s="296">
        <v>1.62797638</v>
      </c>
      <c r="J56" s="282" t="s">
        <v>627</v>
      </c>
      <c r="K56" s="296" t="s">
        <v>488</v>
      </c>
      <c r="L56" s="553">
        <f t="shared" si="11"/>
        <v>1.62797638</v>
      </c>
      <c r="M56" s="282" t="s">
        <v>627</v>
      </c>
      <c r="N56" s="294" t="s">
        <v>488</v>
      </c>
      <c r="O56" s="294" t="s">
        <v>488</v>
      </c>
      <c r="P56" s="294" t="s">
        <v>488</v>
      </c>
      <c r="Q56" s="294" t="s">
        <v>488</v>
      </c>
      <c r="R56" s="294" t="s">
        <v>488</v>
      </c>
      <c r="S56" s="294" t="s">
        <v>488</v>
      </c>
      <c r="T56" s="224">
        <f t="shared" si="13"/>
        <v>1.62797638</v>
      </c>
      <c r="U56" s="261">
        <f t="shared" si="14"/>
        <v>0</v>
      </c>
      <c r="V56" s="261" t="s">
        <v>488</v>
      </c>
      <c r="W56" s="296">
        <v>0</v>
      </c>
      <c r="X56" s="261">
        <v>0</v>
      </c>
      <c r="Y56" s="297" t="s">
        <v>488</v>
      </c>
      <c r="Z56" s="297" t="s">
        <v>488</v>
      </c>
      <c r="AA56" s="297" t="s">
        <v>488</v>
      </c>
      <c r="AB56" s="297" t="s">
        <v>488</v>
      </c>
      <c r="AC56" s="297" t="s">
        <v>488</v>
      </c>
      <c r="AD56" s="297" t="s">
        <v>488</v>
      </c>
      <c r="AE56" s="297" t="s">
        <v>488</v>
      </c>
      <c r="AF56" s="297" t="s">
        <v>488</v>
      </c>
      <c r="AG56" s="297" t="s">
        <v>488</v>
      </c>
      <c r="AH56" s="297" t="s">
        <v>488</v>
      </c>
      <c r="AI56" s="283">
        <f t="shared" si="12"/>
        <v>1.62797638</v>
      </c>
      <c r="AJ56" s="297">
        <v>0</v>
      </c>
      <c r="AK56" s="297">
        <v>0</v>
      </c>
      <c r="AL56" s="261">
        <f t="shared" si="15"/>
        <v>1.62797638</v>
      </c>
      <c r="AM56" s="297">
        <v>0</v>
      </c>
      <c r="AN56" s="298">
        <f t="shared" si="16"/>
        <v>0.27034743999999999</v>
      </c>
      <c r="AO56" s="260">
        <v>0</v>
      </c>
      <c r="AP56" s="260">
        <v>0</v>
      </c>
      <c r="AQ56" s="302">
        <v>0.27034743999999999</v>
      </c>
      <c r="AR56" s="281">
        <v>0</v>
      </c>
      <c r="AS56" s="283" t="s">
        <v>488</v>
      </c>
      <c r="AT56" s="283" t="s">
        <v>488</v>
      </c>
      <c r="AU56" s="283" t="s">
        <v>488</v>
      </c>
      <c r="AV56" s="283" t="s">
        <v>488</v>
      </c>
      <c r="AW56" s="283" t="s">
        <v>488</v>
      </c>
      <c r="AX56" s="433" t="s">
        <v>488</v>
      </c>
      <c r="AY56" s="283" t="s">
        <v>488</v>
      </c>
      <c r="AZ56" s="283" t="s">
        <v>488</v>
      </c>
      <c r="BA56" s="283" t="s">
        <v>488</v>
      </c>
      <c r="BB56" s="283" t="s">
        <v>488</v>
      </c>
      <c r="BC56" s="283" t="s">
        <v>488</v>
      </c>
      <c r="BD56" s="283" t="s">
        <v>488</v>
      </c>
      <c r="BE56" s="283" t="s">
        <v>488</v>
      </c>
      <c r="BF56" s="283" t="s">
        <v>488</v>
      </c>
      <c r="BG56" s="283" t="s">
        <v>488</v>
      </c>
      <c r="BH56" s="283" t="s">
        <v>488</v>
      </c>
      <c r="BI56" s="283" t="s">
        <v>488</v>
      </c>
      <c r="BJ56" s="283" t="s">
        <v>488</v>
      </c>
      <c r="BK56" s="283" t="s">
        <v>488</v>
      </c>
      <c r="BL56" s="283" t="s">
        <v>488</v>
      </c>
      <c r="BM56" s="298">
        <f t="shared" si="17"/>
        <v>1.62797638</v>
      </c>
      <c r="BN56" s="261">
        <f t="shared" si="18"/>
        <v>0</v>
      </c>
      <c r="BO56" s="261">
        <f t="shared" si="18"/>
        <v>0</v>
      </c>
      <c r="BP56" s="261">
        <f t="shared" si="18"/>
        <v>1.62797638</v>
      </c>
      <c r="BQ56" s="261">
        <f t="shared" si="19"/>
        <v>0</v>
      </c>
      <c r="BR56" s="298">
        <f t="shared" si="20"/>
        <v>0.27034743999999999</v>
      </c>
      <c r="BS56" s="261">
        <f t="shared" si="21"/>
        <v>0</v>
      </c>
      <c r="BT56" s="261">
        <f t="shared" si="21"/>
        <v>0</v>
      </c>
      <c r="BU56" s="261">
        <f t="shared" si="21"/>
        <v>0.27034743999999999</v>
      </c>
      <c r="BV56" s="261">
        <f t="shared" si="21"/>
        <v>0</v>
      </c>
      <c r="BW56" s="300" t="s">
        <v>628</v>
      </c>
    </row>
    <row r="57" spans="1:75" ht="99" customHeight="1" x14ac:dyDescent="0.25">
      <c r="A57" s="258" t="s">
        <v>633</v>
      </c>
      <c r="B57" s="259" t="s">
        <v>641</v>
      </c>
      <c r="C57" s="293" t="s">
        <v>642</v>
      </c>
      <c r="D57" s="260" t="s">
        <v>626</v>
      </c>
      <c r="E57" s="281">
        <v>2018</v>
      </c>
      <c r="F57" s="281">
        <f t="shared" si="10"/>
        <v>2018</v>
      </c>
      <c r="G57" s="295">
        <v>2018</v>
      </c>
      <c r="H57" s="261" t="s">
        <v>488</v>
      </c>
      <c r="I57" s="296">
        <v>4.1032977800000001</v>
      </c>
      <c r="J57" s="282" t="s">
        <v>627</v>
      </c>
      <c r="K57" s="296" t="s">
        <v>488</v>
      </c>
      <c r="L57" s="553">
        <f t="shared" si="11"/>
        <v>4.1032977800000001</v>
      </c>
      <c r="M57" s="282" t="s">
        <v>627</v>
      </c>
      <c r="N57" s="294" t="s">
        <v>488</v>
      </c>
      <c r="O57" s="294" t="s">
        <v>488</v>
      </c>
      <c r="P57" s="294" t="s">
        <v>488</v>
      </c>
      <c r="Q57" s="294" t="s">
        <v>488</v>
      </c>
      <c r="R57" s="294" t="s">
        <v>488</v>
      </c>
      <c r="S57" s="294" t="s">
        <v>488</v>
      </c>
      <c r="T57" s="261">
        <f t="shared" si="13"/>
        <v>4.1032977800000001</v>
      </c>
      <c r="U57" s="261">
        <f t="shared" si="14"/>
        <v>0</v>
      </c>
      <c r="V57" s="261" t="s">
        <v>488</v>
      </c>
      <c r="W57" s="296">
        <v>0</v>
      </c>
      <c r="X57" s="261">
        <v>0</v>
      </c>
      <c r="Y57" s="297" t="s">
        <v>488</v>
      </c>
      <c r="Z57" s="297" t="s">
        <v>488</v>
      </c>
      <c r="AA57" s="297" t="s">
        <v>488</v>
      </c>
      <c r="AB57" s="297" t="s">
        <v>488</v>
      </c>
      <c r="AC57" s="297" t="s">
        <v>488</v>
      </c>
      <c r="AD57" s="297" t="s">
        <v>488</v>
      </c>
      <c r="AE57" s="297" t="s">
        <v>488</v>
      </c>
      <c r="AF57" s="297" t="s">
        <v>488</v>
      </c>
      <c r="AG57" s="297" t="s">
        <v>488</v>
      </c>
      <c r="AH57" s="297" t="s">
        <v>488</v>
      </c>
      <c r="AI57" s="283">
        <f t="shared" si="12"/>
        <v>4.1032977800000001</v>
      </c>
      <c r="AJ57" s="303">
        <v>0</v>
      </c>
      <c r="AK57" s="303">
        <v>0</v>
      </c>
      <c r="AL57" s="261">
        <f t="shared" si="15"/>
        <v>4.1032977800000001</v>
      </c>
      <c r="AM57" s="297">
        <v>0</v>
      </c>
      <c r="AN57" s="298">
        <f t="shared" si="16"/>
        <v>3.7496476599999999</v>
      </c>
      <c r="AO57" s="260">
        <v>0</v>
      </c>
      <c r="AP57" s="260">
        <v>0</v>
      </c>
      <c r="AQ57" s="302">
        <v>3.7496476599999999</v>
      </c>
      <c r="AR57" s="281">
        <v>0</v>
      </c>
      <c r="AS57" s="283" t="s">
        <v>488</v>
      </c>
      <c r="AT57" s="283" t="s">
        <v>488</v>
      </c>
      <c r="AU57" s="283" t="s">
        <v>488</v>
      </c>
      <c r="AV57" s="283" t="s">
        <v>488</v>
      </c>
      <c r="AW57" s="283" t="s">
        <v>488</v>
      </c>
      <c r="AX57" s="433" t="s">
        <v>488</v>
      </c>
      <c r="AY57" s="283" t="s">
        <v>488</v>
      </c>
      <c r="AZ57" s="283" t="s">
        <v>488</v>
      </c>
      <c r="BA57" s="283" t="s">
        <v>488</v>
      </c>
      <c r="BB57" s="283" t="s">
        <v>488</v>
      </c>
      <c r="BC57" s="283" t="s">
        <v>488</v>
      </c>
      <c r="BD57" s="283" t="s">
        <v>488</v>
      </c>
      <c r="BE57" s="283" t="s">
        <v>488</v>
      </c>
      <c r="BF57" s="283" t="s">
        <v>488</v>
      </c>
      <c r="BG57" s="283" t="s">
        <v>488</v>
      </c>
      <c r="BH57" s="283" t="s">
        <v>488</v>
      </c>
      <c r="BI57" s="283" t="s">
        <v>488</v>
      </c>
      <c r="BJ57" s="283" t="s">
        <v>488</v>
      </c>
      <c r="BK57" s="283" t="s">
        <v>488</v>
      </c>
      <c r="BL57" s="283" t="s">
        <v>488</v>
      </c>
      <c r="BM57" s="298">
        <f t="shared" si="17"/>
        <v>4.1032977800000001</v>
      </c>
      <c r="BN57" s="261">
        <f t="shared" si="18"/>
        <v>0</v>
      </c>
      <c r="BO57" s="261">
        <f t="shared" si="18"/>
        <v>0</v>
      </c>
      <c r="BP57" s="261">
        <f t="shared" si="18"/>
        <v>4.1032977800000001</v>
      </c>
      <c r="BQ57" s="261">
        <f t="shared" si="19"/>
        <v>0</v>
      </c>
      <c r="BR57" s="298">
        <f t="shared" si="20"/>
        <v>3.7496476599999999</v>
      </c>
      <c r="BS57" s="261">
        <f t="shared" si="21"/>
        <v>0</v>
      </c>
      <c r="BT57" s="261">
        <f t="shared" si="21"/>
        <v>0</v>
      </c>
      <c r="BU57" s="261">
        <f t="shared" si="21"/>
        <v>3.7496476599999999</v>
      </c>
      <c r="BV57" s="261">
        <f t="shared" si="21"/>
        <v>0</v>
      </c>
      <c r="BW57" s="300" t="s">
        <v>628</v>
      </c>
    </row>
    <row r="58" spans="1:75" s="221" customFormat="1" ht="111" customHeight="1" x14ac:dyDescent="0.25">
      <c r="A58" s="279" t="s">
        <v>633</v>
      </c>
      <c r="B58" s="280" t="s">
        <v>643</v>
      </c>
      <c r="C58" s="293" t="s">
        <v>644</v>
      </c>
      <c r="D58" s="260" t="s">
        <v>626</v>
      </c>
      <c r="E58" s="281">
        <v>2018</v>
      </c>
      <c r="F58" s="281">
        <f t="shared" si="10"/>
        <v>2018</v>
      </c>
      <c r="G58" s="295">
        <v>2018</v>
      </c>
      <c r="H58" s="261" t="s">
        <v>488</v>
      </c>
      <c r="I58" s="296">
        <v>0</v>
      </c>
      <c r="J58" s="282" t="s">
        <v>488</v>
      </c>
      <c r="K58" s="296" t="s">
        <v>488</v>
      </c>
      <c r="L58" s="553">
        <f t="shared" si="11"/>
        <v>0</v>
      </c>
      <c r="M58" s="282" t="s">
        <v>488</v>
      </c>
      <c r="N58" s="294" t="s">
        <v>488</v>
      </c>
      <c r="O58" s="294" t="s">
        <v>488</v>
      </c>
      <c r="P58" s="294" t="s">
        <v>488</v>
      </c>
      <c r="Q58" s="294" t="s">
        <v>488</v>
      </c>
      <c r="R58" s="294" t="s">
        <v>488</v>
      </c>
      <c r="S58" s="294" t="s">
        <v>488</v>
      </c>
      <c r="T58" s="224">
        <f t="shared" si="13"/>
        <v>0</v>
      </c>
      <c r="U58" s="261">
        <f t="shared" si="14"/>
        <v>0</v>
      </c>
      <c r="V58" s="261" t="s">
        <v>488</v>
      </c>
      <c r="W58" s="296">
        <v>0</v>
      </c>
      <c r="X58" s="261">
        <f>L58</f>
        <v>0</v>
      </c>
      <c r="Y58" s="297" t="s">
        <v>488</v>
      </c>
      <c r="Z58" s="297" t="s">
        <v>488</v>
      </c>
      <c r="AA58" s="297" t="s">
        <v>488</v>
      </c>
      <c r="AB58" s="297" t="s">
        <v>488</v>
      </c>
      <c r="AC58" s="297" t="s">
        <v>488</v>
      </c>
      <c r="AD58" s="297" t="s">
        <v>488</v>
      </c>
      <c r="AE58" s="297" t="s">
        <v>488</v>
      </c>
      <c r="AF58" s="297" t="s">
        <v>488</v>
      </c>
      <c r="AG58" s="297" t="s">
        <v>488</v>
      </c>
      <c r="AH58" s="297" t="s">
        <v>488</v>
      </c>
      <c r="AI58" s="283">
        <f t="shared" si="12"/>
        <v>0</v>
      </c>
      <c r="AJ58" s="303">
        <v>0</v>
      </c>
      <c r="AK58" s="303">
        <v>0</v>
      </c>
      <c r="AL58" s="261">
        <f t="shared" si="15"/>
        <v>0</v>
      </c>
      <c r="AM58" s="297">
        <v>0</v>
      </c>
      <c r="AN58" s="298">
        <f t="shared" si="16"/>
        <v>0</v>
      </c>
      <c r="AO58" s="260">
        <v>0</v>
      </c>
      <c r="AP58" s="260">
        <v>0</v>
      </c>
      <c r="AQ58" s="299">
        <v>0</v>
      </c>
      <c r="AR58" s="281">
        <v>0</v>
      </c>
      <c r="AS58" s="283" t="s">
        <v>488</v>
      </c>
      <c r="AT58" s="283" t="s">
        <v>488</v>
      </c>
      <c r="AU58" s="283" t="s">
        <v>488</v>
      </c>
      <c r="AV58" s="283" t="s">
        <v>488</v>
      </c>
      <c r="AW58" s="283" t="s">
        <v>488</v>
      </c>
      <c r="AX58" s="433" t="s">
        <v>488</v>
      </c>
      <c r="AY58" s="283" t="s">
        <v>488</v>
      </c>
      <c r="AZ58" s="283" t="s">
        <v>488</v>
      </c>
      <c r="BA58" s="283" t="s">
        <v>488</v>
      </c>
      <c r="BB58" s="283" t="s">
        <v>488</v>
      </c>
      <c r="BC58" s="283" t="s">
        <v>488</v>
      </c>
      <c r="BD58" s="283" t="s">
        <v>488</v>
      </c>
      <c r="BE58" s="283" t="s">
        <v>488</v>
      </c>
      <c r="BF58" s="283" t="s">
        <v>488</v>
      </c>
      <c r="BG58" s="283" t="s">
        <v>488</v>
      </c>
      <c r="BH58" s="283" t="s">
        <v>488</v>
      </c>
      <c r="BI58" s="283" t="s">
        <v>488</v>
      </c>
      <c r="BJ58" s="283" t="s">
        <v>488</v>
      </c>
      <c r="BK58" s="283" t="s">
        <v>488</v>
      </c>
      <c r="BL58" s="283" t="s">
        <v>488</v>
      </c>
      <c r="BM58" s="298">
        <f t="shared" si="17"/>
        <v>0</v>
      </c>
      <c r="BN58" s="261">
        <f t="shared" si="18"/>
        <v>0</v>
      </c>
      <c r="BO58" s="261">
        <f t="shared" si="18"/>
        <v>0</v>
      </c>
      <c r="BP58" s="261">
        <f t="shared" si="18"/>
        <v>0</v>
      </c>
      <c r="BQ58" s="261">
        <f t="shared" si="19"/>
        <v>0</v>
      </c>
      <c r="BR58" s="298">
        <f t="shared" si="20"/>
        <v>0</v>
      </c>
      <c r="BS58" s="261">
        <f t="shared" si="21"/>
        <v>0</v>
      </c>
      <c r="BT58" s="261">
        <f t="shared" si="21"/>
        <v>0</v>
      </c>
      <c r="BU58" s="261">
        <f t="shared" si="21"/>
        <v>0</v>
      </c>
      <c r="BV58" s="261">
        <f t="shared" si="21"/>
        <v>0</v>
      </c>
      <c r="BW58" s="304" t="s">
        <v>645</v>
      </c>
    </row>
    <row r="59" spans="1:75" s="301" customFormat="1" ht="210" x14ac:dyDescent="0.25">
      <c r="A59" s="291" t="s">
        <v>633</v>
      </c>
      <c r="B59" s="292" t="s">
        <v>646</v>
      </c>
      <c r="C59" s="293" t="s">
        <v>647</v>
      </c>
      <c r="D59" s="293" t="s">
        <v>626</v>
      </c>
      <c r="E59" s="294">
        <v>2018</v>
      </c>
      <c r="F59" s="294">
        <f t="shared" si="10"/>
        <v>2018</v>
      </c>
      <c r="G59" s="295">
        <v>2018</v>
      </c>
      <c r="H59" s="261" t="s">
        <v>488</v>
      </c>
      <c r="I59" s="296">
        <v>1.2544674</v>
      </c>
      <c r="J59" s="282" t="s">
        <v>627</v>
      </c>
      <c r="K59" s="296" t="s">
        <v>488</v>
      </c>
      <c r="L59" s="553">
        <f t="shared" si="11"/>
        <v>1.2544674</v>
      </c>
      <c r="M59" s="282" t="s">
        <v>627</v>
      </c>
      <c r="N59" s="294" t="s">
        <v>488</v>
      </c>
      <c r="O59" s="294" t="s">
        <v>488</v>
      </c>
      <c r="P59" s="294" t="s">
        <v>488</v>
      </c>
      <c r="Q59" s="294" t="s">
        <v>488</v>
      </c>
      <c r="R59" s="294" t="s">
        <v>488</v>
      </c>
      <c r="S59" s="294" t="s">
        <v>488</v>
      </c>
      <c r="T59" s="261">
        <f t="shared" si="13"/>
        <v>1.2544674</v>
      </c>
      <c r="U59" s="261">
        <f t="shared" si="14"/>
        <v>0</v>
      </c>
      <c r="V59" s="261" t="s">
        <v>488</v>
      </c>
      <c r="W59" s="296">
        <v>0</v>
      </c>
      <c r="X59" s="261">
        <v>0</v>
      </c>
      <c r="Y59" s="297" t="s">
        <v>488</v>
      </c>
      <c r="Z59" s="297" t="s">
        <v>488</v>
      </c>
      <c r="AA59" s="297" t="s">
        <v>488</v>
      </c>
      <c r="AB59" s="297" t="s">
        <v>488</v>
      </c>
      <c r="AC59" s="297" t="s">
        <v>488</v>
      </c>
      <c r="AD59" s="297" t="s">
        <v>488</v>
      </c>
      <c r="AE59" s="297" t="s">
        <v>488</v>
      </c>
      <c r="AF59" s="297" t="s">
        <v>488</v>
      </c>
      <c r="AG59" s="297" t="s">
        <v>488</v>
      </c>
      <c r="AH59" s="297" t="s">
        <v>488</v>
      </c>
      <c r="AI59" s="283">
        <f t="shared" si="12"/>
        <v>1.2544674</v>
      </c>
      <c r="AJ59" s="297">
        <v>0</v>
      </c>
      <c r="AK59" s="297">
        <v>0</v>
      </c>
      <c r="AL59" s="261">
        <f t="shared" si="15"/>
        <v>1.2544674</v>
      </c>
      <c r="AM59" s="297">
        <v>0</v>
      </c>
      <c r="AN59" s="298">
        <f t="shared" si="16"/>
        <v>0</v>
      </c>
      <c r="AO59" s="260">
        <v>0</v>
      </c>
      <c r="AP59" s="260">
        <v>0</v>
      </c>
      <c r="AQ59" s="299">
        <v>0</v>
      </c>
      <c r="AR59" s="281">
        <v>0</v>
      </c>
      <c r="AS59" s="283" t="s">
        <v>488</v>
      </c>
      <c r="AT59" s="283" t="s">
        <v>488</v>
      </c>
      <c r="AU59" s="283" t="s">
        <v>488</v>
      </c>
      <c r="AV59" s="283" t="s">
        <v>488</v>
      </c>
      <c r="AW59" s="283" t="s">
        <v>488</v>
      </c>
      <c r="AX59" s="433" t="s">
        <v>488</v>
      </c>
      <c r="AY59" s="283" t="s">
        <v>488</v>
      </c>
      <c r="AZ59" s="283" t="s">
        <v>488</v>
      </c>
      <c r="BA59" s="283" t="s">
        <v>488</v>
      </c>
      <c r="BB59" s="283" t="s">
        <v>488</v>
      </c>
      <c r="BC59" s="283" t="s">
        <v>488</v>
      </c>
      <c r="BD59" s="283" t="s">
        <v>488</v>
      </c>
      <c r="BE59" s="283" t="s">
        <v>488</v>
      </c>
      <c r="BF59" s="283" t="s">
        <v>488</v>
      </c>
      <c r="BG59" s="283" t="s">
        <v>488</v>
      </c>
      <c r="BH59" s="283" t="s">
        <v>488</v>
      </c>
      <c r="BI59" s="283" t="s">
        <v>488</v>
      </c>
      <c r="BJ59" s="283" t="s">
        <v>488</v>
      </c>
      <c r="BK59" s="283" t="s">
        <v>488</v>
      </c>
      <c r="BL59" s="283" t="s">
        <v>488</v>
      </c>
      <c r="BM59" s="298">
        <f t="shared" si="17"/>
        <v>1.2544674</v>
      </c>
      <c r="BN59" s="261">
        <f t="shared" si="18"/>
        <v>0</v>
      </c>
      <c r="BO59" s="261">
        <f t="shared" si="18"/>
        <v>0</v>
      </c>
      <c r="BP59" s="261">
        <f t="shared" si="18"/>
        <v>1.2544674</v>
      </c>
      <c r="BQ59" s="261">
        <f t="shared" si="19"/>
        <v>0</v>
      </c>
      <c r="BR59" s="298">
        <f t="shared" si="20"/>
        <v>0</v>
      </c>
      <c r="BS59" s="261">
        <f t="shared" si="21"/>
        <v>0</v>
      </c>
      <c r="BT59" s="261">
        <f t="shared" si="21"/>
        <v>0</v>
      </c>
      <c r="BU59" s="261">
        <f t="shared" si="21"/>
        <v>0</v>
      </c>
      <c r="BV59" s="261">
        <f t="shared" si="21"/>
        <v>0</v>
      </c>
      <c r="BW59" s="300" t="s">
        <v>628</v>
      </c>
    </row>
    <row r="60" spans="1:75" s="322" customFormat="1" ht="94.5" customHeight="1" x14ac:dyDescent="0.25">
      <c r="A60" s="305" t="s">
        <v>633</v>
      </c>
      <c r="B60" s="306" t="s">
        <v>648</v>
      </c>
      <c r="C60" s="307" t="s">
        <v>649</v>
      </c>
      <c r="D60" s="308"/>
      <c r="E60" s="309">
        <v>2018</v>
      </c>
      <c r="F60" s="309">
        <f t="shared" si="10"/>
        <v>2018</v>
      </c>
      <c r="G60" s="310">
        <v>2018</v>
      </c>
      <c r="H60" s="311" t="s">
        <v>488</v>
      </c>
      <c r="I60" s="312">
        <v>0</v>
      </c>
      <c r="J60" s="313" t="s">
        <v>488</v>
      </c>
      <c r="K60" s="312" t="s">
        <v>488</v>
      </c>
      <c r="L60" s="553" t="s">
        <v>488</v>
      </c>
      <c r="M60" s="313" t="s">
        <v>488</v>
      </c>
      <c r="N60" s="314" t="s">
        <v>488</v>
      </c>
      <c r="O60" s="314" t="s">
        <v>488</v>
      </c>
      <c r="P60" s="314" t="s">
        <v>488</v>
      </c>
      <c r="Q60" s="314" t="s">
        <v>488</v>
      </c>
      <c r="R60" s="314" t="s">
        <v>488</v>
      </c>
      <c r="S60" s="314" t="s">
        <v>488</v>
      </c>
      <c r="T60" s="311">
        <f t="shared" si="13"/>
        <v>0</v>
      </c>
      <c r="U60" s="311">
        <f t="shared" si="14"/>
        <v>0</v>
      </c>
      <c r="V60" s="311" t="s">
        <v>488</v>
      </c>
      <c r="W60" s="312">
        <v>0</v>
      </c>
      <c r="X60" s="311" t="str">
        <f>L60</f>
        <v>нд</v>
      </c>
      <c r="Y60" s="315" t="s">
        <v>488</v>
      </c>
      <c r="Z60" s="315" t="s">
        <v>488</v>
      </c>
      <c r="AA60" s="315" t="s">
        <v>488</v>
      </c>
      <c r="AB60" s="315" t="s">
        <v>488</v>
      </c>
      <c r="AC60" s="315" t="s">
        <v>488</v>
      </c>
      <c r="AD60" s="315" t="s">
        <v>488</v>
      </c>
      <c r="AE60" s="315" t="s">
        <v>488</v>
      </c>
      <c r="AF60" s="315" t="s">
        <v>488</v>
      </c>
      <c r="AG60" s="315" t="s">
        <v>488</v>
      </c>
      <c r="AH60" s="315" t="s">
        <v>488</v>
      </c>
      <c r="AI60" s="316">
        <f>SUM(AJ60:AL60)</f>
        <v>0</v>
      </c>
      <c r="AJ60" s="315">
        <v>0</v>
      </c>
      <c r="AK60" s="315">
        <v>0</v>
      </c>
      <c r="AL60" s="317">
        <f t="shared" si="15"/>
        <v>0</v>
      </c>
      <c r="AM60" s="315">
        <v>0</v>
      </c>
      <c r="AN60" s="318">
        <f t="shared" si="16"/>
        <v>0</v>
      </c>
      <c r="AO60" s="308">
        <v>0</v>
      </c>
      <c r="AP60" s="308">
        <v>0</v>
      </c>
      <c r="AQ60" s="319">
        <v>0</v>
      </c>
      <c r="AR60" s="309">
        <v>0</v>
      </c>
      <c r="AS60" s="320" t="s">
        <v>488</v>
      </c>
      <c r="AT60" s="320" t="s">
        <v>488</v>
      </c>
      <c r="AU60" s="320" t="s">
        <v>488</v>
      </c>
      <c r="AV60" s="320" t="s">
        <v>488</v>
      </c>
      <c r="AW60" s="320" t="s">
        <v>488</v>
      </c>
      <c r="AX60" s="434" t="s">
        <v>488</v>
      </c>
      <c r="AY60" s="320" t="s">
        <v>488</v>
      </c>
      <c r="AZ60" s="320" t="s">
        <v>488</v>
      </c>
      <c r="BA60" s="320" t="s">
        <v>488</v>
      </c>
      <c r="BB60" s="320" t="s">
        <v>488</v>
      </c>
      <c r="BC60" s="320" t="s">
        <v>488</v>
      </c>
      <c r="BD60" s="320" t="s">
        <v>488</v>
      </c>
      <c r="BE60" s="320" t="s">
        <v>488</v>
      </c>
      <c r="BF60" s="320" t="s">
        <v>488</v>
      </c>
      <c r="BG60" s="320" t="s">
        <v>488</v>
      </c>
      <c r="BH60" s="320" t="s">
        <v>488</v>
      </c>
      <c r="BI60" s="320" t="s">
        <v>488</v>
      </c>
      <c r="BJ60" s="320" t="s">
        <v>488</v>
      </c>
      <c r="BK60" s="320" t="s">
        <v>488</v>
      </c>
      <c r="BL60" s="320" t="s">
        <v>488</v>
      </c>
      <c r="BM60" s="318">
        <f t="shared" si="17"/>
        <v>0</v>
      </c>
      <c r="BN60" s="311">
        <f t="shared" si="18"/>
        <v>0</v>
      </c>
      <c r="BO60" s="311">
        <f t="shared" si="18"/>
        <v>0</v>
      </c>
      <c r="BP60" s="311">
        <f t="shared" si="18"/>
        <v>0</v>
      </c>
      <c r="BQ60" s="311">
        <f t="shared" si="19"/>
        <v>0</v>
      </c>
      <c r="BR60" s="318">
        <f t="shared" si="20"/>
        <v>0</v>
      </c>
      <c r="BS60" s="311">
        <f t="shared" si="21"/>
        <v>0</v>
      </c>
      <c r="BT60" s="311">
        <f t="shared" si="21"/>
        <v>0</v>
      </c>
      <c r="BU60" s="311">
        <f t="shared" si="21"/>
        <v>0</v>
      </c>
      <c r="BV60" s="311">
        <f t="shared" si="21"/>
        <v>0</v>
      </c>
      <c r="BW60" s="321" t="s">
        <v>650</v>
      </c>
    </row>
    <row r="61" spans="1:75" s="221" customFormat="1" ht="201" customHeight="1" x14ac:dyDescent="0.25">
      <c r="A61" s="279" t="s">
        <v>651</v>
      </c>
      <c r="B61" s="280" t="s">
        <v>652</v>
      </c>
      <c r="C61" s="260" t="s">
        <v>653</v>
      </c>
      <c r="D61" s="293" t="s">
        <v>626</v>
      </c>
      <c r="E61" s="281">
        <v>2018</v>
      </c>
      <c r="F61" s="281" t="s">
        <v>488</v>
      </c>
      <c r="G61" s="295">
        <v>2018</v>
      </c>
      <c r="H61" s="261" t="s">
        <v>488</v>
      </c>
      <c r="I61" s="261">
        <v>3.7289179799999999</v>
      </c>
      <c r="J61" s="282" t="s">
        <v>627</v>
      </c>
      <c r="K61" s="296" t="s">
        <v>488</v>
      </c>
      <c r="L61" s="553">
        <f>I61</f>
        <v>3.7289179799999999</v>
      </c>
      <c r="M61" s="282" t="s">
        <v>627</v>
      </c>
      <c r="N61" s="260">
        <v>0</v>
      </c>
      <c r="O61" s="260" t="s">
        <v>488</v>
      </c>
      <c r="P61" s="260" t="s">
        <v>488</v>
      </c>
      <c r="Q61" s="260" t="s">
        <v>488</v>
      </c>
      <c r="R61" s="260" t="s">
        <v>488</v>
      </c>
      <c r="S61" s="260" t="s">
        <v>488</v>
      </c>
      <c r="T61" s="224">
        <f t="shared" si="13"/>
        <v>3.7289179799999999</v>
      </c>
      <c r="U61" s="261">
        <f t="shared" si="14"/>
        <v>0</v>
      </c>
      <c r="V61" s="261" t="s">
        <v>488</v>
      </c>
      <c r="W61" s="296">
        <f>'[1]3 2018-2020'!$K$61*1.18</f>
        <v>0</v>
      </c>
      <c r="X61" s="261">
        <v>0</v>
      </c>
      <c r="Y61" s="284" t="s">
        <v>488</v>
      </c>
      <c r="Z61" s="284" t="s">
        <v>488</v>
      </c>
      <c r="AA61" s="284" t="s">
        <v>488</v>
      </c>
      <c r="AB61" s="284" t="s">
        <v>488</v>
      </c>
      <c r="AC61" s="284" t="s">
        <v>488</v>
      </c>
      <c r="AD61" s="284" t="s">
        <v>488</v>
      </c>
      <c r="AE61" s="284" t="s">
        <v>488</v>
      </c>
      <c r="AF61" s="284" t="s">
        <v>488</v>
      </c>
      <c r="AG61" s="284" t="s">
        <v>488</v>
      </c>
      <c r="AH61" s="284" t="s">
        <v>488</v>
      </c>
      <c r="AI61" s="323">
        <f>SUM(AJ61:AL61)</f>
        <v>3.7289179799999999</v>
      </c>
      <c r="AJ61" s="297">
        <v>0</v>
      </c>
      <c r="AK61" s="297">
        <v>0</v>
      </c>
      <c r="AL61" s="261">
        <f t="shared" si="15"/>
        <v>3.7289179799999999</v>
      </c>
      <c r="AM61" s="297">
        <v>0</v>
      </c>
      <c r="AN61" s="298">
        <f t="shared" si="16"/>
        <v>3.5070364200000004</v>
      </c>
      <c r="AO61" s="260">
        <v>0</v>
      </c>
      <c r="AP61" s="260">
        <v>0</v>
      </c>
      <c r="AQ61" s="302">
        <f>3.37058397+0.13645245</f>
        <v>3.5070364200000004</v>
      </c>
      <c r="AR61" s="281">
        <v>0</v>
      </c>
      <c r="AS61" s="283" t="s">
        <v>488</v>
      </c>
      <c r="AT61" s="283" t="s">
        <v>488</v>
      </c>
      <c r="AU61" s="283" t="s">
        <v>488</v>
      </c>
      <c r="AV61" s="283" t="s">
        <v>488</v>
      </c>
      <c r="AW61" s="283" t="s">
        <v>488</v>
      </c>
      <c r="AX61" s="433" t="s">
        <v>488</v>
      </c>
      <c r="AY61" s="283" t="s">
        <v>488</v>
      </c>
      <c r="AZ61" s="283" t="s">
        <v>488</v>
      </c>
      <c r="BA61" s="283" t="s">
        <v>488</v>
      </c>
      <c r="BB61" s="283" t="s">
        <v>488</v>
      </c>
      <c r="BC61" s="283" t="s">
        <v>488</v>
      </c>
      <c r="BD61" s="283" t="s">
        <v>488</v>
      </c>
      <c r="BE61" s="283" t="s">
        <v>488</v>
      </c>
      <c r="BF61" s="283" t="s">
        <v>488</v>
      </c>
      <c r="BG61" s="283" t="s">
        <v>488</v>
      </c>
      <c r="BH61" s="283" t="s">
        <v>488</v>
      </c>
      <c r="BI61" s="283" t="s">
        <v>488</v>
      </c>
      <c r="BJ61" s="283" t="s">
        <v>488</v>
      </c>
      <c r="BK61" s="283" t="s">
        <v>488</v>
      </c>
      <c r="BL61" s="283" t="s">
        <v>488</v>
      </c>
      <c r="BM61" s="298">
        <f>SUM(BN61:BQ61)</f>
        <v>3.7289179799999999</v>
      </c>
      <c r="BN61" s="261">
        <f>SUM(AJ61,AT61,BD61)</f>
        <v>0</v>
      </c>
      <c r="BO61" s="261">
        <f>SUM(AK61,AU61,BE61)</f>
        <v>0</v>
      </c>
      <c r="BP61" s="261">
        <f>SUM(AL61,AV61,BF61)</f>
        <v>3.7289179799999999</v>
      </c>
      <c r="BQ61" s="261">
        <f t="shared" si="19"/>
        <v>0</v>
      </c>
      <c r="BR61" s="298">
        <f t="shared" si="20"/>
        <v>3.5070364200000004</v>
      </c>
      <c r="BS61" s="261">
        <f t="shared" si="21"/>
        <v>0</v>
      </c>
      <c r="BT61" s="261">
        <f t="shared" si="21"/>
        <v>0</v>
      </c>
      <c r="BU61" s="261">
        <f t="shared" si="21"/>
        <v>3.5070364200000004</v>
      </c>
      <c r="BV61" s="261">
        <f t="shared" si="21"/>
        <v>0</v>
      </c>
      <c r="BW61" s="249" t="s">
        <v>654</v>
      </c>
    </row>
    <row r="62" spans="1:75" s="340" customFormat="1" ht="162" customHeight="1" x14ac:dyDescent="0.25">
      <c r="A62" s="324" t="s">
        <v>651</v>
      </c>
      <c r="B62" s="325" t="s">
        <v>655</v>
      </c>
      <c r="C62" s="326" t="s">
        <v>656</v>
      </c>
      <c r="D62" s="326" t="s">
        <v>626</v>
      </c>
      <c r="E62" s="327">
        <v>2019</v>
      </c>
      <c r="F62" s="327">
        <f t="shared" si="10"/>
        <v>2019</v>
      </c>
      <c r="G62" s="328" t="s">
        <v>657</v>
      </c>
      <c r="H62" s="329" t="s">
        <v>488</v>
      </c>
      <c r="I62" s="330">
        <v>0.70700000000000007</v>
      </c>
      <c r="J62" s="328" t="s">
        <v>658</v>
      </c>
      <c r="K62" s="331" t="s">
        <v>488</v>
      </c>
      <c r="L62" s="553">
        <v>0.98014559999999995</v>
      </c>
      <c r="M62" s="328" t="s">
        <v>659</v>
      </c>
      <c r="N62" s="327" t="s">
        <v>488</v>
      </c>
      <c r="O62" s="327" t="s">
        <v>488</v>
      </c>
      <c r="P62" s="327" t="s">
        <v>488</v>
      </c>
      <c r="Q62" s="327" t="s">
        <v>488</v>
      </c>
      <c r="R62" s="327" t="s">
        <v>488</v>
      </c>
      <c r="S62" s="327" t="s">
        <v>488</v>
      </c>
      <c r="T62" s="329">
        <f t="shared" ref="T62:T71" si="22">I62</f>
        <v>0.70700000000000007</v>
      </c>
      <c r="U62" s="329">
        <f t="shared" si="14"/>
        <v>0.98014559999999995</v>
      </c>
      <c r="V62" s="329" t="s">
        <v>488</v>
      </c>
      <c r="W62" s="331">
        <f>T62</f>
        <v>0.70700000000000007</v>
      </c>
      <c r="X62" s="331">
        <f>L62</f>
        <v>0.98014559999999995</v>
      </c>
      <c r="Y62" s="332" t="s">
        <v>488</v>
      </c>
      <c r="Z62" s="332" t="s">
        <v>488</v>
      </c>
      <c r="AA62" s="332" t="s">
        <v>488</v>
      </c>
      <c r="AB62" s="332" t="s">
        <v>488</v>
      </c>
      <c r="AC62" s="332" t="s">
        <v>488</v>
      </c>
      <c r="AD62" s="332" t="s">
        <v>488</v>
      </c>
      <c r="AE62" s="332" t="s">
        <v>488</v>
      </c>
      <c r="AF62" s="332" t="s">
        <v>488</v>
      </c>
      <c r="AG62" s="332" t="s">
        <v>488</v>
      </c>
      <c r="AH62" s="332" t="s">
        <v>488</v>
      </c>
      <c r="AI62" s="333">
        <v>0</v>
      </c>
      <c r="AJ62" s="332">
        <v>0</v>
      </c>
      <c r="AK62" s="332">
        <v>0</v>
      </c>
      <c r="AL62" s="332">
        <v>0</v>
      </c>
      <c r="AM62" s="332">
        <v>0</v>
      </c>
      <c r="AN62" s="334">
        <f t="shared" si="16"/>
        <v>0</v>
      </c>
      <c r="AO62" s="335">
        <v>0</v>
      </c>
      <c r="AP62" s="335">
        <v>0</v>
      </c>
      <c r="AQ62" s="335">
        <v>0</v>
      </c>
      <c r="AR62" s="335">
        <v>0</v>
      </c>
      <c r="AS62" s="333">
        <f t="shared" ref="AS62:AS71" si="23">SUM(AT62:AW62)</f>
        <v>0.70700000000000007</v>
      </c>
      <c r="AT62" s="332">
        <v>0</v>
      </c>
      <c r="AU62" s="332">
        <v>0</v>
      </c>
      <c r="AV62" s="331">
        <f>T62</f>
        <v>0.70700000000000007</v>
      </c>
      <c r="AW62" s="332">
        <v>0</v>
      </c>
      <c r="AX62" s="435">
        <f t="shared" ref="AX62:AX71" si="24">SUM(AY62:BB62)</f>
        <v>0.98014559999999995</v>
      </c>
      <c r="AY62" s="330">
        <f t="shared" ref="AY62:AZ71" si="25">AT62</f>
        <v>0</v>
      </c>
      <c r="AZ62" s="330">
        <f t="shared" si="25"/>
        <v>0</v>
      </c>
      <c r="BA62" s="330">
        <f>U62</f>
        <v>0.98014559999999995</v>
      </c>
      <c r="BB62" s="330">
        <f t="shared" ref="BB62:BB71" si="26">AW62</f>
        <v>0</v>
      </c>
      <c r="BC62" s="333">
        <v>0</v>
      </c>
      <c r="BD62" s="332">
        <v>0</v>
      </c>
      <c r="BE62" s="332">
        <v>0</v>
      </c>
      <c r="BF62" s="332">
        <v>0</v>
      </c>
      <c r="BG62" s="332">
        <v>0</v>
      </c>
      <c r="BH62" s="337">
        <f t="shared" ref="BH62:BH71" si="27">SUM(BI62:BL62)</f>
        <v>0</v>
      </c>
      <c r="BI62" s="330">
        <f t="shared" ref="BI62:BL71" si="28">BD62</f>
        <v>0</v>
      </c>
      <c r="BJ62" s="330">
        <f t="shared" si="28"/>
        <v>0</v>
      </c>
      <c r="BK62" s="330">
        <f t="shared" si="28"/>
        <v>0</v>
      </c>
      <c r="BL62" s="330">
        <f t="shared" si="28"/>
        <v>0</v>
      </c>
      <c r="BM62" s="338">
        <f t="shared" si="17"/>
        <v>0.70700000000000007</v>
      </c>
      <c r="BN62" s="329">
        <f t="shared" si="18"/>
        <v>0</v>
      </c>
      <c r="BO62" s="329">
        <f t="shared" si="18"/>
        <v>0</v>
      </c>
      <c r="BP62" s="329">
        <f t="shared" si="18"/>
        <v>0.70700000000000007</v>
      </c>
      <c r="BQ62" s="329">
        <f t="shared" si="19"/>
        <v>0</v>
      </c>
      <c r="BR62" s="338">
        <f t="shared" si="20"/>
        <v>0.98014559999999995</v>
      </c>
      <c r="BS62" s="329">
        <f t="shared" si="21"/>
        <v>0</v>
      </c>
      <c r="BT62" s="329">
        <f t="shared" si="21"/>
        <v>0</v>
      </c>
      <c r="BU62" s="329">
        <f t="shared" si="21"/>
        <v>0.98014559999999995</v>
      </c>
      <c r="BV62" s="329">
        <f t="shared" si="21"/>
        <v>0</v>
      </c>
      <c r="BW62" s="339" t="s">
        <v>660</v>
      </c>
    </row>
    <row r="63" spans="1:75" s="340" customFormat="1" ht="159" customHeight="1" x14ac:dyDescent="0.25">
      <c r="A63" s="324" t="s">
        <v>651</v>
      </c>
      <c r="B63" s="325" t="s">
        <v>661</v>
      </c>
      <c r="C63" s="326" t="s">
        <v>662</v>
      </c>
      <c r="D63" s="326" t="s">
        <v>626</v>
      </c>
      <c r="E63" s="327">
        <v>2019</v>
      </c>
      <c r="F63" s="327">
        <f t="shared" si="10"/>
        <v>2019</v>
      </c>
      <c r="G63" s="328" t="s">
        <v>657</v>
      </c>
      <c r="H63" s="329" t="s">
        <v>488</v>
      </c>
      <c r="I63" s="330">
        <v>3.758</v>
      </c>
      <c r="J63" s="328" t="s">
        <v>658</v>
      </c>
      <c r="K63" s="331" t="s">
        <v>488</v>
      </c>
      <c r="L63" s="553">
        <v>4.4130276000000004</v>
      </c>
      <c r="M63" s="328" t="s">
        <v>659</v>
      </c>
      <c r="N63" s="327" t="s">
        <v>488</v>
      </c>
      <c r="O63" s="327" t="s">
        <v>488</v>
      </c>
      <c r="P63" s="327" t="s">
        <v>488</v>
      </c>
      <c r="Q63" s="327" t="s">
        <v>488</v>
      </c>
      <c r="R63" s="327" t="s">
        <v>488</v>
      </c>
      <c r="S63" s="327" t="s">
        <v>488</v>
      </c>
      <c r="T63" s="329">
        <f t="shared" si="22"/>
        <v>3.758</v>
      </c>
      <c r="U63" s="329">
        <f t="shared" si="14"/>
        <v>4.4130276000000004</v>
      </c>
      <c r="V63" s="329" t="s">
        <v>488</v>
      </c>
      <c r="W63" s="331">
        <f t="shared" ref="W63:W71" si="29">T63</f>
        <v>3.758</v>
      </c>
      <c r="X63" s="331">
        <f>L63</f>
        <v>4.4130276000000004</v>
      </c>
      <c r="Y63" s="332" t="s">
        <v>488</v>
      </c>
      <c r="Z63" s="332" t="s">
        <v>488</v>
      </c>
      <c r="AA63" s="332" t="s">
        <v>488</v>
      </c>
      <c r="AB63" s="332" t="s">
        <v>488</v>
      </c>
      <c r="AC63" s="332" t="s">
        <v>488</v>
      </c>
      <c r="AD63" s="332" t="s">
        <v>488</v>
      </c>
      <c r="AE63" s="332" t="s">
        <v>488</v>
      </c>
      <c r="AF63" s="332" t="s">
        <v>488</v>
      </c>
      <c r="AG63" s="332" t="s">
        <v>488</v>
      </c>
      <c r="AH63" s="332" t="s">
        <v>488</v>
      </c>
      <c r="AI63" s="333">
        <v>0</v>
      </c>
      <c r="AJ63" s="332">
        <v>0</v>
      </c>
      <c r="AK63" s="332">
        <v>0</v>
      </c>
      <c r="AL63" s="332">
        <v>0</v>
      </c>
      <c r="AM63" s="332">
        <v>0</v>
      </c>
      <c r="AN63" s="334">
        <f t="shared" si="16"/>
        <v>0</v>
      </c>
      <c r="AO63" s="335">
        <v>0</v>
      </c>
      <c r="AP63" s="335">
        <v>0</v>
      </c>
      <c r="AQ63" s="335">
        <v>0</v>
      </c>
      <c r="AR63" s="335">
        <v>0</v>
      </c>
      <c r="AS63" s="333">
        <f t="shared" si="23"/>
        <v>3.758</v>
      </c>
      <c r="AT63" s="332">
        <v>0</v>
      </c>
      <c r="AU63" s="332">
        <v>0</v>
      </c>
      <c r="AV63" s="331">
        <f t="shared" ref="AV63:AV72" si="30">T63</f>
        <v>3.758</v>
      </c>
      <c r="AW63" s="332">
        <v>0</v>
      </c>
      <c r="AX63" s="435">
        <f t="shared" si="24"/>
        <v>4.4130276000000004</v>
      </c>
      <c r="AY63" s="330">
        <f t="shared" si="25"/>
        <v>0</v>
      </c>
      <c r="AZ63" s="330">
        <f t="shared" si="25"/>
        <v>0</v>
      </c>
      <c r="BA63" s="330">
        <f t="shared" ref="BA63:BA77" si="31">U63</f>
        <v>4.4130276000000004</v>
      </c>
      <c r="BB63" s="330">
        <f t="shared" si="26"/>
        <v>0</v>
      </c>
      <c r="BC63" s="333">
        <v>0</v>
      </c>
      <c r="BD63" s="332">
        <v>0</v>
      </c>
      <c r="BE63" s="332">
        <v>0</v>
      </c>
      <c r="BF63" s="332">
        <v>0</v>
      </c>
      <c r="BG63" s="332">
        <v>0</v>
      </c>
      <c r="BH63" s="337">
        <f t="shared" si="27"/>
        <v>0</v>
      </c>
      <c r="BI63" s="330">
        <f t="shared" si="28"/>
        <v>0</v>
      </c>
      <c r="BJ63" s="330">
        <f t="shared" si="28"/>
        <v>0</v>
      </c>
      <c r="BK63" s="330">
        <f t="shared" si="28"/>
        <v>0</v>
      </c>
      <c r="BL63" s="330">
        <f t="shared" si="28"/>
        <v>0</v>
      </c>
      <c r="BM63" s="338">
        <f t="shared" si="17"/>
        <v>3.758</v>
      </c>
      <c r="BN63" s="329">
        <f t="shared" si="18"/>
        <v>0</v>
      </c>
      <c r="BO63" s="329">
        <f t="shared" si="18"/>
        <v>0</v>
      </c>
      <c r="BP63" s="329">
        <f t="shared" si="18"/>
        <v>3.758</v>
      </c>
      <c r="BQ63" s="329">
        <f t="shared" si="19"/>
        <v>0</v>
      </c>
      <c r="BR63" s="338">
        <f t="shared" si="20"/>
        <v>4.4130276000000004</v>
      </c>
      <c r="BS63" s="329">
        <f>SUM(AO63,AY63,BI63)</f>
        <v>0</v>
      </c>
      <c r="BT63" s="329">
        <f t="shared" si="21"/>
        <v>0</v>
      </c>
      <c r="BU63" s="329">
        <f t="shared" si="21"/>
        <v>4.4130276000000004</v>
      </c>
      <c r="BV63" s="329">
        <f t="shared" si="21"/>
        <v>0</v>
      </c>
      <c r="BW63" s="339" t="s">
        <v>660</v>
      </c>
    </row>
    <row r="64" spans="1:75" s="340" customFormat="1" ht="160.5" customHeight="1" x14ac:dyDescent="0.25">
      <c r="A64" s="324" t="s">
        <v>651</v>
      </c>
      <c r="B64" s="325" t="s">
        <v>663</v>
      </c>
      <c r="C64" s="326" t="s">
        <v>664</v>
      </c>
      <c r="D64" s="326" t="s">
        <v>626</v>
      </c>
      <c r="E64" s="327">
        <v>2019</v>
      </c>
      <c r="F64" s="327">
        <f t="shared" si="10"/>
        <v>2019</v>
      </c>
      <c r="G64" s="328" t="s">
        <v>657</v>
      </c>
      <c r="H64" s="329" t="s">
        <v>488</v>
      </c>
      <c r="I64" s="330">
        <v>1.5720000000000001</v>
      </c>
      <c r="J64" s="328" t="s">
        <v>658</v>
      </c>
      <c r="K64" s="331" t="s">
        <v>488</v>
      </c>
      <c r="L64" s="553">
        <v>2.3533895999999999</v>
      </c>
      <c r="M64" s="327" t="str">
        <f>M62</f>
        <v>02.2019</v>
      </c>
      <c r="N64" s="327" t="s">
        <v>488</v>
      </c>
      <c r="O64" s="327" t="s">
        <v>488</v>
      </c>
      <c r="P64" s="327" t="s">
        <v>488</v>
      </c>
      <c r="Q64" s="327" t="s">
        <v>488</v>
      </c>
      <c r="R64" s="327" t="s">
        <v>488</v>
      </c>
      <c r="S64" s="327" t="s">
        <v>488</v>
      </c>
      <c r="T64" s="329">
        <f t="shared" si="22"/>
        <v>1.5720000000000001</v>
      </c>
      <c r="U64" s="329">
        <f t="shared" si="14"/>
        <v>2.3533895999999999</v>
      </c>
      <c r="V64" s="329" t="s">
        <v>488</v>
      </c>
      <c r="W64" s="331">
        <f t="shared" si="29"/>
        <v>1.5720000000000001</v>
      </c>
      <c r="X64" s="331">
        <f>L64</f>
        <v>2.3533895999999999</v>
      </c>
      <c r="Y64" s="332" t="s">
        <v>488</v>
      </c>
      <c r="Z64" s="332" t="s">
        <v>488</v>
      </c>
      <c r="AA64" s="332" t="s">
        <v>488</v>
      </c>
      <c r="AB64" s="332" t="s">
        <v>488</v>
      </c>
      <c r="AC64" s="332" t="s">
        <v>488</v>
      </c>
      <c r="AD64" s="332" t="s">
        <v>488</v>
      </c>
      <c r="AE64" s="332" t="s">
        <v>488</v>
      </c>
      <c r="AF64" s="332" t="s">
        <v>488</v>
      </c>
      <c r="AG64" s="332" t="s">
        <v>488</v>
      </c>
      <c r="AH64" s="332" t="s">
        <v>488</v>
      </c>
      <c r="AI64" s="332" t="s">
        <v>488</v>
      </c>
      <c r="AJ64" s="332" t="s">
        <v>488</v>
      </c>
      <c r="AK64" s="332" t="s">
        <v>488</v>
      </c>
      <c r="AL64" s="332" t="s">
        <v>488</v>
      </c>
      <c r="AM64" s="332" t="s">
        <v>488</v>
      </c>
      <c r="AN64" s="332" t="s">
        <v>488</v>
      </c>
      <c r="AO64" s="332" t="s">
        <v>488</v>
      </c>
      <c r="AP64" s="332" t="s">
        <v>488</v>
      </c>
      <c r="AQ64" s="332" t="s">
        <v>488</v>
      </c>
      <c r="AR64" s="332" t="s">
        <v>488</v>
      </c>
      <c r="AS64" s="333">
        <f t="shared" si="23"/>
        <v>1.5720000000000001</v>
      </c>
      <c r="AT64" s="332">
        <v>0</v>
      </c>
      <c r="AU64" s="332">
        <v>0</v>
      </c>
      <c r="AV64" s="331">
        <f t="shared" si="30"/>
        <v>1.5720000000000001</v>
      </c>
      <c r="AW64" s="332">
        <v>0</v>
      </c>
      <c r="AX64" s="435">
        <f t="shared" si="24"/>
        <v>2.3533895999999999</v>
      </c>
      <c r="AY64" s="330">
        <f t="shared" si="25"/>
        <v>0</v>
      </c>
      <c r="AZ64" s="330">
        <f t="shared" si="25"/>
        <v>0</v>
      </c>
      <c r="BA64" s="330">
        <f t="shared" si="31"/>
        <v>2.3533895999999999</v>
      </c>
      <c r="BB64" s="330">
        <f t="shared" si="26"/>
        <v>0</v>
      </c>
      <c r="BC64" s="333">
        <v>0</v>
      </c>
      <c r="BD64" s="332">
        <v>0</v>
      </c>
      <c r="BE64" s="332">
        <v>0</v>
      </c>
      <c r="BF64" s="332">
        <v>0</v>
      </c>
      <c r="BG64" s="332">
        <v>0</v>
      </c>
      <c r="BH64" s="337">
        <f t="shared" si="27"/>
        <v>0</v>
      </c>
      <c r="BI64" s="330">
        <f t="shared" si="28"/>
        <v>0</v>
      </c>
      <c r="BJ64" s="330">
        <f t="shared" si="28"/>
        <v>0</v>
      </c>
      <c r="BK64" s="330">
        <f t="shared" si="28"/>
        <v>0</v>
      </c>
      <c r="BL64" s="330">
        <f t="shared" si="28"/>
        <v>0</v>
      </c>
      <c r="BM64" s="338">
        <f t="shared" si="17"/>
        <v>1.5720000000000001</v>
      </c>
      <c r="BN64" s="329">
        <f t="shared" si="18"/>
        <v>0</v>
      </c>
      <c r="BO64" s="329">
        <f t="shared" si="18"/>
        <v>0</v>
      </c>
      <c r="BP64" s="329">
        <f t="shared" si="18"/>
        <v>1.5720000000000001</v>
      </c>
      <c r="BQ64" s="329">
        <f t="shared" si="19"/>
        <v>0</v>
      </c>
      <c r="BR64" s="338">
        <f t="shared" si="20"/>
        <v>2.3533895999999999</v>
      </c>
      <c r="BS64" s="329">
        <f t="shared" si="21"/>
        <v>0</v>
      </c>
      <c r="BT64" s="329">
        <f t="shared" si="21"/>
        <v>0</v>
      </c>
      <c r="BU64" s="329">
        <f t="shared" si="21"/>
        <v>2.3533895999999999</v>
      </c>
      <c r="BV64" s="329">
        <f t="shared" si="21"/>
        <v>0</v>
      </c>
      <c r="BW64" s="339" t="s">
        <v>660</v>
      </c>
    </row>
    <row r="65" spans="1:77" s="340" customFormat="1" ht="152.25" customHeight="1" x14ac:dyDescent="0.25">
      <c r="A65" s="324" t="s">
        <v>651</v>
      </c>
      <c r="B65" s="325" t="s">
        <v>665</v>
      </c>
      <c r="C65" s="326" t="s">
        <v>666</v>
      </c>
      <c r="D65" s="326" t="s">
        <v>626</v>
      </c>
      <c r="E65" s="327">
        <v>2019</v>
      </c>
      <c r="F65" s="327">
        <f t="shared" si="10"/>
        <v>2019</v>
      </c>
      <c r="G65" s="328" t="s">
        <v>657</v>
      </c>
      <c r="H65" s="329" t="s">
        <v>488</v>
      </c>
      <c r="I65" s="330">
        <v>0.63600000000000001</v>
      </c>
      <c r="J65" s="328" t="s">
        <v>658</v>
      </c>
      <c r="K65" s="331" t="s">
        <v>488</v>
      </c>
      <c r="L65" s="553">
        <v>0.81955920000000004</v>
      </c>
      <c r="M65" s="327" t="str">
        <f>M64</f>
        <v>02.2019</v>
      </c>
      <c r="N65" s="327" t="s">
        <v>488</v>
      </c>
      <c r="O65" s="327" t="s">
        <v>488</v>
      </c>
      <c r="P65" s="327" t="s">
        <v>488</v>
      </c>
      <c r="Q65" s="327" t="s">
        <v>488</v>
      </c>
      <c r="R65" s="327" t="s">
        <v>488</v>
      </c>
      <c r="S65" s="327" t="s">
        <v>488</v>
      </c>
      <c r="T65" s="329">
        <f t="shared" si="22"/>
        <v>0.63600000000000001</v>
      </c>
      <c r="U65" s="329">
        <f t="shared" si="14"/>
        <v>0.81955920000000004</v>
      </c>
      <c r="V65" s="329" t="s">
        <v>488</v>
      </c>
      <c r="W65" s="331">
        <f t="shared" si="29"/>
        <v>0.63600000000000001</v>
      </c>
      <c r="X65" s="331">
        <f t="shared" ref="X65:X77" si="32">L65</f>
        <v>0.81955920000000004</v>
      </c>
      <c r="Y65" s="332" t="s">
        <v>488</v>
      </c>
      <c r="Z65" s="332" t="s">
        <v>488</v>
      </c>
      <c r="AA65" s="332" t="s">
        <v>488</v>
      </c>
      <c r="AB65" s="332" t="s">
        <v>488</v>
      </c>
      <c r="AC65" s="332" t="s">
        <v>488</v>
      </c>
      <c r="AD65" s="332" t="s">
        <v>488</v>
      </c>
      <c r="AE65" s="332" t="s">
        <v>488</v>
      </c>
      <c r="AF65" s="332" t="s">
        <v>488</v>
      </c>
      <c r="AG65" s="332" t="s">
        <v>488</v>
      </c>
      <c r="AH65" s="332" t="s">
        <v>488</v>
      </c>
      <c r="AI65" s="332" t="s">
        <v>488</v>
      </c>
      <c r="AJ65" s="332" t="s">
        <v>488</v>
      </c>
      <c r="AK65" s="332" t="s">
        <v>488</v>
      </c>
      <c r="AL65" s="332" t="s">
        <v>488</v>
      </c>
      <c r="AM65" s="332" t="s">
        <v>488</v>
      </c>
      <c r="AN65" s="332" t="s">
        <v>488</v>
      </c>
      <c r="AO65" s="332" t="s">
        <v>488</v>
      </c>
      <c r="AP65" s="332" t="s">
        <v>488</v>
      </c>
      <c r="AQ65" s="332" t="s">
        <v>488</v>
      </c>
      <c r="AR65" s="332" t="s">
        <v>488</v>
      </c>
      <c r="AS65" s="333">
        <f t="shared" si="23"/>
        <v>0.63600000000000001</v>
      </c>
      <c r="AT65" s="332">
        <v>0</v>
      </c>
      <c r="AU65" s="332">
        <v>0</v>
      </c>
      <c r="AV65" s="331">
        <f t="shared" si="30"/>
        <v>0.63600000000000001</v>
      </c>
      <c r="AW65" s="332">
        <v>0</v>
      </c>
      <c r="AX65" s="435">
        <f t="shared" si="24"/>
        <v>0.81955920000000004</v>
      </c>
      <c r="AY65" s="330">
        <f t="shared" si="25"/>
        <v>0</v>
      </c>
      <c r="AZ65" s="330">
        <f t="shared" si="25"/>
        <v>0</v>
      </c>
      <c r="BA65" s="330">
        <f t="shared" si="31"/>
        <v>0.81955920000000004</v>
      </c>
      <c r="BB65" s="330">
        <f t="shared" si="26"/>
        <v>0</v>
      </c>
      <c r="BC65" s="333">
        <v>0</v>
      </c>
      <c r="BD65" s="332">
        <v>0</v>
      </c>
      <c r="BE65" s="332">
        <v>0</v>
      </c>
      <c r="BF65" s="332">
        <v>0</v>
      </c>
      <c r="BG65" s="332">
        <v>0</v>
      </c>
      <c r="BH65" s="337">
        <f t="shared" si="27"/>
        <v>0</v>
      </c>
      <c r="BI65" s="330">
        <f t="shared" si="28"/>
        <v>0</v>
      </c>
      <c r="BJ65" s="330">
        <f t="shared" si="28"/>
        <v>0</v>
      </c>
      <c r="BK65" s="330">
        <f t="shared" si="28"/>
        <v>0</v>
      </c>
      <c r="BL65" s="330">
        <f t="shared" si="28"/>
        <v>0</v>
      </c>
      <c r="BM65" s="338">
        <f t="shared" si="17"/>
        <v>0.63600000000000001</v>
      </c>
      <c r="BN65" s="329">
        <f t="shared" si="18"/>
        <v>0</v>
      </c>
      <c r="BO65" s="329">
        <f t="shared" si="18"/>
        <v>0</v>
      </c>
      <c r="BP65" s="329">
        <f t="shared" si="18"/>
        <v>0.63600000000000001</v>
      </c>
      <c r="BQ65" s="329">
        <f t="shared" si="19"/>
        <v>0</v>
      </c>
      <c r="BR65" s="338">
        <f t="shared" si="20"/>
        <v>0.81955920000000004</v>
      </c>
      <c r="BS65" s="329">
        <f t="shared" si="21"/>
        <v>0</v>
      </c>
      <c r="BT65" s="329">
        <f t="shared" si="21"/>
        <v>0</v>
      </c>
      <c r="BU65" s="329">
        <f t="shared" si="21"/>
        <v>0.81955920000000004</v>
      </c>
      <c r="BV65" s="329">
        <f t="shared" si="21"/>
        <v>0</v>
      </c>
      <c r="BW65" s="339" t="s">
        <v>660</v>
      </c>
    </row>
    <row r="66" spans="1:77" s="340" customFormat="1" ht="143.25" customHeight="1" x14ac:dyDescent="0.25">
      <c r="A66" s="324" t="s">
        <v>651</v>
      </c>
      <c r="B66" s="325" t="s">
        <v>667</v>
      </c>
      <c r="C66" s="326" t="s">
        <v>668</v>
      </c>
      <c r="D66" s="326" t="s">
        <v>626</v>
      </c>
      <c r="E66" s="327">
        <v>2019</v>
      </c>
      <c r="F66" s="327">
        <f t="shared" si="10"/>
        <v>2019</v>
      </c>
      <c r="G66" s="328" t="s">
        <v>657</v>
      </c>
      <c r="H66" s="329" t="s">
        <v>488</v>
      </c>
      <c r="I66" s="330">
        <v>1.151</v>
      </c>
      <c r="J66" s="328" t="s">
        <v>658</v>
      </c>
      <c r="K66" s="331" t="s">
        <v>488</v>
      </c>
      <c r="L66" s="553">
        <v>2.3501712000000001</v>
      </c>
      <c r="M66" s="327" t="str">
        <f>M65</f>
        <v>02.2019</v>
      </c>
      <c r="N66" s="327" t="s">
        <v>488</v>
      </c>
      <c r="O66" s="327" t="s">
        <v>488</v>
      </c>
      <c r="P66" s="327" t="s">
        <v>488</v>
      </c>
      <c r="Q66" s="327" t="s">
        <v>488</v>
      </c>
      <c r="R66" s="327" t="s">
        <v>488</v>
      </c>
      <c r="S66" s="327" t="s">
        <v>488</v>
      </c>
      <c r="T66" s="329">
        <f t="shared" si="22"/>
        <v>1.151</v>
      </c>
      <c r="U66" s="329">
        <f t="shared" si="14"/>
        <v>2.3501712000000001</v>
      </c>
      <c r="V66" s="329" t="s">
        <v>488</v>
      </c>
      <c r="W66" s="331">
        <f t="shared" si="29"/>
        <v>1.151</v>
      </c>
      <c r="X66" s="331">
        <f t="shared" si="32"/>
        <v>2.3501712000000001</v>
      </c>
      <c r="Y66" s="332" t="s">
        <v>488</v>
      </c>
      <c r="Z66" s="332" t="s">
        <v>488</v>
      </c>
      <c r="AA66" s="332" t="s">
        <v>488</v>
      </c>
      <c r="AB66" s="332" t="s">
        <v>488</v>
      </c>
      <c r="AC66" s="332" t="s">
        <v>488</v>
      </c>
      <c r="AD66" s="332" t="s">
        <v>488</v>
      </c>
      <c r="AE66" s="332" t="s">
        <v>488</v>
      </c>
      <c r="AF66" s="332" t="s">
        <v>488</v>
      </c>
      <c r="AG66" s="332" t="s">
        <v>488</v>
      </c>
      <c r="AH66" s="332" t="s">
        <v>488</v>
      </c>
      <c r="AI66" s="332" t="s">
        <v>488</v>
      </c>
      <c r="AJ66" s="332" t="s">
        <v>488</v>
      </c>
      <c r="AK66" s="332" t="s">
        <v>488</v>
      </c>
      <c r="AL66" s="332" t="s">
        <v>488</v>
      </c>
      <c r="AM66" s="332" t="s">
        <v>488</v>
      </c>
      <c r="AN66" s="332" t="s">
        <v>488</v>
      </c>
      <c r="AO66" s="332" t="s">
        <v>488</v>
      </c>
      <c r="AP66" s="332" t="s">
        <v>488</v>
      </c>
      <c r="AQ66" s="332" t="s">
        <v>488</v>
      </c>
      <c r="AR66" s="332" t="s">
        <v>488</v>
      </c>
      <c r="AS66" s="333">
        <f t="shared" si="23"/>
        <v>1.151</v>
      </c>
      <c r="AT66" s="332">
        <v>0</v>
      </c>
      <c r="AU66" s="332">
        <v>0</v>
      </c>
      <c r="AV66" s="331">
        <f t="shared" si="30"/>
        <v>1.151</v>
      </c>
      <c r="AW66" s="332">
        <v>0</v>
      </c>
      <c r="AX66" s="435">
        <f t="shared" si="24"/>
        <v>2.3501712000000001</v>
      </c>
      <c r="AY66" s="330">
        <f t="shared" si="25"/>
        <v>0</v>
      </c>
      <c r="AZ66" s="330">
        <f t="shared" si="25"/>
        <v>0</v>
      </c>
      <c r="BA66" s="330">
        <f t="shared" si="31"/>
        <v>2.3501712000000001</v>
      </c>
      <c r="BB66" s="330">
        <f t="shared" si="26"/>
        <v>0</v>
      </c>
      <c r="BC66" s="333">
        <v>0</v>
      </c>
      <c r="BD66" s="332">
        <v>0</v>
      </c>
      <c r="BE66" s="332">
        <v>0</v>
      </c>
      <c r="BF66" s="332">
        <v>0</v>
      </c>
      <c r="BG66" s="332">
        <v>0</v>
      </c>
      <c r="BH66" s="337">
        <f t="shared" si="27"/>
        <v>0</v>
      </c>
      <c r="BI66" s="330">
        <f t="shared" si="28"/>
        <v>0</v>
      </c>
      <c r="BJ66" s="330">
        <f t="shared" si="28"/>
        <v>0</v>
      </c>
      <c r="BK66" s="330">
        <f t="shared" si="28"/>
        <v>0</v>
      </c>
      <c r="BL66" s="330">
        <f t="shared" si="28"/>
        <v>0</v>
      </c>
      <c r="BM66" s="338">
        <f t="shared" si="17"/>
        <v>1.151</v>
      </c>
      <c r="BN66" s="329">
        <f t="shared" si="18"/>
        <v>0</v>
      </c>
      <c r="BO66" s="329">
        <f t="shared" si="18"/>
        <v>0</v>
      </c>
      <c r="BP66" s="329">
        <f>SUM(AL66,AV66,BF66)</f>
        <v>1.151</v>
      </c>
      <c r="BQ66" s="329">
        <f t="shared" si="19"/>
        <v>0</v>
      </c>
      <c r="BR66" s="338">
        <f t="shared" si="20"/>
        <v>2.3501712000000001</v>
      </c>
      <c r="BS66" s="329">
        <f t="shared" si="21"/>
        <v>0</v>
      </c>
      <c r="BT66" s="329">
        <f t="shared" si="21"/>
        <v>0</v>
      </c>
      <c r="BU66" s="329">
        <f t="shared" si="21"/>
        <v>2.3501712000000001</v>
      </c>
      <c r="BV66" s="329">
        <f t="shared" si="21"/>
        <v>0</v>
      </c>
      <c r="BW66" s="339" t="s">
        <v>660</v>
      </c>
    </row>
    <row r="67" spans="1:77" s="344" customFormat="1" ht="81.75" customHeight="1" x14ac:dyDescent="0.25">
      <c r="A67" s="341" t="s">
        <v>651</v>
      </c>
      <c r="B67" s="342" t="s">
        <v>669</v>
      </c>
      <c r="C67" s="330" t="s">
        <v>670</v>
      </c>
      <c r="D67" s="330" t="s">
        <v>626</v>
      </c>
      <c r="E67" s="335">
        <v>2019</v>
      </c>
      <c r="F67" s="335">
        <f t="shared" si="10"/>
        <v>2019</v>
      </c>
      <c r="G67" s="328" t="s">
        <v>657</v>
      </c>
      <c r="H67" s="329" t="s">
        <v>488</v>
      </c>
      <c r="I67" s="330">
        <v>4.0279999999999996</v>
      </c>
      <c r="J67" s="343" t="s">
        <v>671</v>
      </c>
      <c r="K67" s="331" t="s">
        <v>488</v>
      </c>
      <c r="L67" s="552">
        <v>3.8724021500000001</v>
      </c>
      <c r="M67" s="327" t="str">
        <f>M66</f>
        <v>02.2019</v>
      </c>
      <c r="N67" s="327" t="s">
        <v>488</v>
      </c>
      <c r="O67" s="327" t="s">
        <v>488</v>
      </c>
      <c r="P67" s="327" t="s">
        <v>488</v>
      </c>
      <c r="Q67" s="327" t="s">
        <v>488</v>
      </c>
      <c r="R67" s="327" t="s">
        <v>488</v>
      </c>
      <c r="S67" s="327" t="s">
        <v>488</v>
      </c>
      <c r="T67" s="329">
        <f t="shared" si="22"/>
        <v>4.0279999999999996</v>
      </c>
      <c r="U67" s="329">
        <f t="shared" si="14"/>
        <v>3.8724021500000001</v>
      </c>
      <c r="V67" s="329" t="s">
        <v>488</v>
      </c>
      <c r="W67" s="331">
        <f t="shared" si="29"/>
        <v>4.0279999999999996</v>
      </c>
      <c r="X67" s="331">
        <f t="shared" si="32"/>
        <v>3.8724021500000001</v>
      </c>
      <c r="Y67" s="332" t="s">
        <v>488</v>
      </c>
      <c r="Z67" s="332" t="s">
        <v>488</v>
      </c>
      <c r="AA67" s="332" t="s">
        <v>488</v>
      </c>
      <c r="AB67" s="332" t="s">
        <v>488</v>
      </c>
      <c r="AC67" s="332" t="s">
        <v>488</v>
      </c>
      <c r="AD67" s="332" t="s">
        <v>488</v>
      </c>
      <c r="AE67" s="332" t="s">
        <v>488</v>
      </c>
      <c r="AF67" s="332" t="s">
        <v>488</v>
      </c>
      <c r="AG67" s="332" t="s">
        <v>488</v>
      </c>
      <c r="AH67" s="332" t="s">
        <v>488</v>
      </c>
      <c r="AI67" s="332" t="s">
        <v>488</v>
      </c>
      <c r="AJ67" s="332" t="s">
        <v>488</v>
      </c>
      <c r="AK67" s="332" t="s">
        <v>488</v>
      </c>
      <c r="AL67" s="332" t="s">
        <v>488</v>
      </c>
      <c r="AM67" s="332" t="s">
        <v>488</v>
      </c>
      <c r="AN67" s="332" t="s">
        <v>488</v>
      </c>
      <c r="AO67" s="332" t="s">
        <v>488</v>
      </c>
      <c r="AP67" s="332" t="s">
        <v>488</v>
      </c>
      <c r="AQ67" s="332" t="s">
        <v>488</v>
      </c>
      <c r="AR67" s="332" t="s">
        <v>488</v>
      </c>
      <c r="AS67" s="336">
        <f t="shared" si="23"/>
        <v>4.0279999999999996</v>
      </c>
      <c r="AT67" s="337">
        <v>0</v>
      </c>
      <c r="AU67" s="337">
        <v>0</v>
      </c>
      <c r="AV67" s="331">
        <f t="shared" si="30"/>
        <v>4.0279999999999996</v>
      </c>
      <c r="AW67" s="332">
        <v>0</v>
      </c>
      <c r="AX67" s="435">
        <f t="shared" si="24"/>
        <v>3.8724021500000001</v>
      </c>
      <c r="AY67" s="330">
        <f t="shared" si="25"/>
        <v>0</v>
      </c>
      <c r="AZ67" s="330">
        <f t="shared" si="25"/>
        <v>0</v>
      </c>
      <c r="BA67" s="330">
        <f t="shared" si="31"/>
        <v>3.8724021500000001</v>
      </c>
      <c r="BB67" s="330">
        <f t="shared" si="26"/>
        <v>0</v>
      </c>
      <c r="BC67" s="333">
        <v>0</v>
      </c>
      <c r="BD67" s="332">
        <v>0</v>
      </c>
      <c r="BE67" s="332">
        <v>0</v>
      </c>
      <c r="BF67" s="332">
        <v>0</v>
      </c>
      <c r="BG67" s="332">
        <v>0</v>
      </c>
      <c r="BH67" s="337">
        <f t="shared" si="27"/>
        <v>0</v>
      </c>
      <c r="BI67" s="330">
        <f t="shared" si="28"/>
        <v>0</v>
      </c>
      <c r="BJ67" s="330">
        <f t="shared" si="28"/>
        <v>0</v>
      </c>
      <c r="BK67" s="330">
        <f t="shared" si="28"/>
        <v>0</v>
      </c>
      <c r="BL67" s="330">
        <f t="shared" si="28"/>
        <v>0</v>
      </c>
      <c r="BM67" s="338">
        <f t="shared" si="17"/>
        <v>4.0279999999999996</v>
      </c>
      <c r="BN67" s="329">
        <f t="shared" si="18"/>
        <v>0</v>
      </c>
      <c r="BO67" s="329">
        <f t="shared" si="18"/>
        <v>0</v>
      </c>
      <c r="BP67" s="329">
        <f t="shared" si="18"/>
        <v>4.0279999999999996</v>
      </c>
      <c r="BQ67" s="329">
        <f t="shared" si="19"/>
        <v>0</v>
      </c>
      <c r="BR67" s="338">
        <f t="shared" si="20"/>
        <v>3.8724021500000001</v>
      </c>
      <c r="BS67" s="329">
        <f t="shared" si="21"/>
        <v>0</v>
      </c>
      <c r="BT67" s="329">
        <f t="shared" si="21"/>
        <v>0</v>
      </c>
      <c r="BU67" s="329">
        <f t="shared" si="21"/>
        <v>3.8724021500000001</v>
      </c>
      <c r="BV67" s="329">
        <f t="shared" si="21"/>
        <v>0</v>
      </c>
      <c r="BW67" s="339" t="s">
        <v>660</v>
      </c>
      <c r="BY67" s="340"/>
    </row>
    <row r="68" spans="1:77" s="359" customFormat="1" ht="96" customHeight="1" x14ac:dyDescent="0.25">
      <c r="A68" s="345" t="s">
        <v>651</v>
      </c>
      <c r="B68" s="346" t="s">
        <v>672</v>
      </c>
      <c r="C68" s="347" t="s">
        <v>673</v>
      </c>
      <c r="D68" s="347" t="s">
        <v>626</v>
      </c>
      <c r="E68" s="348">
        <v>2019</v>
      </c>
      <c r="F68" s="348">
        <f t="shared" si="10"/>
        <v>2019</v>
      </c>
      <c r="G68" s="349" t="s">
        <v>657</v>
      </c>
      <c r="H68" s="317" t="s">
        <v>488</v>
      </c>
      <c r="I68" s="347">
        <v>6.4740000000000002</v>
      </c>
      <c r="J68" s="350" t="s">
        <v>671</v>
      </c>
      <c r="K68" s="351" t="s">
        <v>488</v>
      </c>
      <c r="L68" s="552">
        <v>0</v>
      </c>
      <c r="M68" s="352" t="s">
        <v>488</v>
      </c>
      <c r="N68" s="352" t="s">
        <v>488</v>
      </c>
      <c r="O68" s="352" t="s">
        <v>488</v>
      </c>
      <c r="P68" s="352" t="s">
        <v>488</v>
      </c>
      <c r="Q68" s="352" t="s">
        <v>488</v>
      </c>
      <c r="R68" s="352" t="s">
        <v>488</v>
      </c>
      <c r="S68" s="352" t="s">
        <v>488</v>
      </c>
      <c r="T68" s="317">
        <f t="shared" si="22"/>
        <v>6.4740000000000002</v>
      </c>
      <c r="U68" s="317">
        <f t="shared" si="14"/>
        <v>0</v>
      </c>
      <c r="V68" s="317" t="s">
        <v>488</v>
      </c>
      <c r="W68" s="351">
        <f t="shared" si="29"/>
        <v>6.4740000000000002</v>
      </c>
      <c r="X68" s="351">
        <f t="shared" si="32"/>
        <v>0</v>
      </c>
      <c r="Y68" s="353" t="s">
        <v>488</v>
      </c>
      <c r="Z68" s="353" t="s">
        <v>488</v>
      </c>
      <c r="AA68" s="353" t="s">
        <v>488</v>
      </c>
      <c r="AB68" s="353" t="s">
        <v>488</v>
      </c>
      <c r="AC68" s="353" t="s">
        <v>488</v>
      </c>
      <c r="AD68" s="353" t="s">
        <v>488</v>
      </c>
      <c r="AE68" s="353" t="s">
        <v>488</v>
      </c>
      <c r="AF68" s="353" t="s">
        <v>488</v>
      </c>
      <c r="AG68" s="353" t="s">
        <v>488</v>
      </c>
      <c r="AH68" s="353" t="s">
        <v>488</v>
      </c>
      <c r="AI68" s="353" t="s">
        <v>488</v>
      </c>
      <c r="AJ68" s="353" t="s">
        <v>488</v>
      </c>
      <c r="AK68" s="353" t="s">
        <v>488</v>
      </c>
      <c r="AL68" s="353" t="s">
        <v>488</v>
      </c>
      <c r="AM68" s="353" t="s">
        <v>488</v>
      </c>
      <c r="AN68" s="353" t="s">
        <v>488</v>
      </c>
      <c r="AO68" s="353" t="s">
        <v>488</v>
      </c>
      <c r="AP68" s="353" t="s">
        <v>488</v>
      </c>
      <c r="AQ68" s="353" t="s">
        <v>488</v>
      </c>
      <c r="AR68" s="353" t="s">
        <v>488</v>
      </c>
      <c r="AS68" s="354">
        <f t="shared" si="23"/>
        <v>6.4740000000000002</v>
      </c>
      <c r="AT68" s="355">
        <v>0</v>
      </c>
      <c r="AU68" s="355">
        <v>0</v>
      </c>
      <c r="AV68" s="351">
        <f t="shared" si="30"/>
        <v>6.4740000000000002</v>
      </c>
      <c r="AW68" s="353">
        <v>0</v>
      </c>
      <c r="AX68" s="436">
        <f t="shared" si="24"/>
        <v>0</v>
      </c>
      <c r="AY68" s="347">
        <f>AT68</f>
        <v>0</v>
      </c>
      <c r="AZ68" s="347">
        <f t="shared" si="25"/>
        <v>0</v>
      </c>
      <c r="BA68" s="347">
        <f t="shared" si="31"/>
        <v>0</v>
      </c>
      <c r="BB68" s="347">
        <f t="shared" si="26"/>
        <v>0</v>
      </c>
      <c r="BC68" s="356">
        <v>0</v>
      </c>
      <c r="BD68" s="353">
        <v>0</v>
      </c>
      <c r="BE68" s="353">
        <v>0</v>
      </c>
      <c r="BF68" s="353">
        <v>0</v>
      </c>
      <c r="BG68" s="353">
        <v>0</v>
      </c>
      <c r="BH68" s="355">
        <f t="shared" si="27"/>
        <v>0</v>
      </c>
      <c r="BI68" s="347">
        <f t="shared" si="28"/>
        <v>0</v>
      </c>
      <c r="BJ68" s="347">
        <f t="shared" si="28"/>
        <v>0</v>
      </c>
      <c r="BK68" s="347">
        <f t="shared" si="28"/>
        <v>0</v>
      </c>
      <c r="BL68" s="347">
        <f t="shared" si="28"/>
        <v>0</v>
      </c>
      <c r="BM68" s="357">
        <f t="shared" si="17"/>
        <v>6.4740000000000002</v>
      </c>
      <c r="BN68" s="317">
        <f t="shared" si="18"/>
        <v>0</v>
      </c>
      <c r="BO68" s="317">
        <f t="shared" si="18"/>
        <v>0</v>
      </c>
      <c r="BP68" s="317">
        <f t="shared" si="18"/>
        <v>6.4740000000000002</v>
      </c>
      <c r="BQ68" s="317">
        <f t="shared" si="19"/>
        <v>0</v>
      </c>
      <c r="BR68" s="357">
        <f t="shared" si="20"/>
        <v>0</v>
      </c>
      <c r="BS68" s="317">
        <f t="shared" si="21"/>
        <v>0</v>
      </c>
      <c r="BT68" s="317">
        <f t="shared" si="21"/>
        <v>0</v>
      </c>
      <c r="BU68" s="317">
        <f t="shared" si="21"/>
        <v>0</v>
      </c>
      <c r="BV68" s="317">
        <f t="shared" si="21"/>
        <v>0</v>
      </c>
      <c r="BW68" s="358" t="s">
        <v>674</v>
      </c>
      <c r="BY68" s="340"/>
    </row>
    <row r="69" spans="1:77" s="359" customFormat="1" ht="90" customHeight="1" x14ac:dyDescent="0.25">
      <c r="A69" s="345" t="s">
        <v>651</v>
      </c>
      <c r="B69" s="346" t="s">
        <v>675</v>
      </c>
      <c r="C69" s="347" t="s">
        <v>676</v>
      </c>
      <c r="D69" s="347" t="s">
        <v>626</v>
      </c>
      <c r="E69" s="348">
        <v>2019</v>
      </c>
      <c r="F69" s="348">
        <f t="shared" si="10"/>
        <v>2019</v>
      </c>
      <c r="G69" s="349" t="s">
        <v>657</v>
      </c>
      <c r="H69" s="317" t="s">
        <v>488</v>
      </c>
      <c r="I69" s="347">
        <v>1.2920000000000003</v>
      </c>
      <c r="J69" s="350" t="s">
        <v>671</v>
      </c>
      <c r="K69" s="351" t="s">
        <v>488</v>
      </c>
      <c r="L69" s="552">
        <v>0</v>
      </c>
      <c r="M69" s="352" t="s">
        <v>488</v>
      </c>
      <c r="N69" s="352" t="s">
        <v>488</v>
      </c>
      <c r="O69" s="352" t="s">
        <v>488</v>
      </c>
      <c r="P69" s="352" t="s">
        <v>488</v>
      </c>
      <c r="Q69" s="352" t="s">
        <v>488</v>
      </c>
      <c r="R69" s="352" t="s">
        <v>488</v>
      </c>
      <c r="S69" s="352" t="s">
        <v>488</v>
      </c>
      <c r="T69" s="317">
        <f t="shared" si="22"/>
        <v>1.2920000000000003</v>
      </c>
      <c r="U69" s="317">
        <f t="shared" si="14"/>
        <v>0</v>
      </c>
      <c r="V69" s="317" t="s">
        <v>488</v>
      </c>
      <c r="W69" s="351">
        <f t="shared" si="29"/>
        <v>1.2920000000000003</v>
      </c>
      <c r="X69" s="351">
        <f t="shared" si="32"/>
        <v>0</v>
      </c>
      <c r="Y69" s="353" t="s">
        <v>488</v>
      </c>
      <c r="Z69" s="353" t="s">
        <v>488</v>
      </c>
      <c r="AA69" s="353" t="s">
        <v>488</v>
      </c>
      <c r="AB69" s="353" t="s">
        <v>488</v>
      </c>
      <c r="AC69" s="353" t="s">
        <v>488</v>
      </c>
      <c r="AD69" s="353" t="s">
        <v>488</v>
      </c>
      <c r="AE69" s="353" t="s">
        <v>488</v>
      </c>
      <c r="AF69" s="353" t="s">
        <v>488</v>
      </c>
      <c r="AG69" s="353" t="s">
        <v>488</v>
      </c>
      <c r="AH69" s="353" t="s">
        <v>488</v>
      </c>
      <c r="AI69" s="353" t="s">
        <v>488</v>
      </c>
      <c r="AJ69" s="353" t="s">
        <v>488</v>
      </c>
      <c r="AK69" s="353" t="s">
        <v>488</v>
      </c>
      <c r="AL69" s="353" t="s">
        <v>488</v>
      </c>
      <c r="AM69" s="353" t="s">
        <v>488</v>
      </c>
      <c r="AN69" s="353" t="s">
        <v>488</v>
      </c>
      <c r="AO69" s="353" t="s">
        <v>488</v>
      </c>
      <c r="AP69" s="353" t="s">
        <v>488</v>
      </c>
      <c r="AQ69" s="353" t="s">
        <v>488</v>
      </c>
      <c r="AR69" s="353" t="s">
        <v>488</v>
      </c>
      <c r="AS69" s="354">
        <f t="shared" si="23"/>
        <v>1.2920000000000003</v>
      </c>
      <c r="AT69" s="355">
        <v>0</v>
      </c>
      <c r="AU69" s="355">
        <v>0</v>
      </c>
      <c r="AV69" s="351">
        <f t="shared" si="30"/>
        <v>1.2920000000000003</v>
      </c>
      <c r="AW69" s="353">
        <v>0</v>
      </c>
      <c r="AX69" s="436">
        <f t="shared" si="24"/>
        <v>0</v>
      </c>
      <c r="AY69" s="347">
        <f t="shared" si="25"/>
        <v>0</v>
      </c>
      <c r="AZ69" s="347">
        <f t="shared" si="25"/>
        <v>0</v>
      </c>
      <c r="BA69" s="347">
        <f t="shared" si="31"/>
        <v>0</v>
      </c>
      <c r="BB69" s="347">
        <f t="shared" si="26"/>
        <v>0</v>
      </c>
      <c r="BC69" s="356">
        <v>0</v>
      </c>
      <c r="BD69" s="353">
        <v>0</v>
      </c>
      <c r="BE69" s="353">
        <v>0</v>
      </c>
      <c r="BF69" s="353">
        <v>0</v>
      </c>
      <c r="BG69" s="353">
        <v>0</v>
      </c>
      <c r="BH69" s="355">
        <f t="shared" si="27"/>
        <v>0</v>
      </c>
      <c r="BI69" s="347">
        <f t="shared" si="28"/>
        <v>0</v>
      </c>
      <c r="BJ69" s="347">
        <f t="shared" si="28"/>
        <v>0</v>
      </c>
      <c r="BK69" s="347">
        <f t="shared" si="28"/>
        <v>0</v>
      </c>
      <c r="BL69" s="347">
        <f t="shared" si="28"/>
        <v>0</v>
      </c>
      <c r="BM69" s="357">
        <f t="shared" si="17"/>
        <v>1.2920000000000003</v>
      </c>
      <c r="BN69" s="317">
        <f t="shared" si="18"/>
        <v>0</v>
      </c>
      <c r="BO69" s="317">
        <f t="shared" si="18"/>
        <v>0</v>
      </c>
      <c r="BP69" s="317">
        <f t="shared" si="18"/>
        <v>1.2920000000000003</v>
      </c>
      <c r="BQ69" s="317">
        <f t="shared" si="19"/>
        <v>0</v>
      </c>
      <c r="BR69" s="357">
        <f t="shared" si="20"/>
        <v>0</v>
      </c>
      <c r="BS69" s="317">
        <f t="shared" si="21"/>
        <v>0</v>
      </c>
      <c r="BT69" s="317">
        <f t="shared" si="21"/>
        <v>0</v>
      </c>
      <c r="BU69" s="317">
        <f t="shared" si="21"/>
        <v>0</v>
      </c>
      <c r="BV69" s="317">
        <f t="shared" si="21"/>
        <v>0</v>
      </c>
      <c r="BW69" s="358" t="s">
        <v>677</v>
      </c>
      <c r="BY69" s="340"/>
    </row>
    <row r="70" spans="1:77" s="344" customFormat="1" ht="90.75" customHeight="1" x14ac:dyDescent="0.25">
      <c r="A70" s="341" t="s">
        <v>651</v>
      </c>
      <c r="B70" s="342" t="s">
        <v>678</v>
      </c>
      <c r="C70" s="330" t="s">
        <v>679</v>
      </c>
      <c r="D70" s="330" t="s">
        <v>626</v>
      </c>
      <c r="E70" s="335">
        <v>2019</v>
      </c>
      <c r="F70" s="335">
        <f t="shared" si="10"/>
        <v>2019</v>
      </c>
      <c r="G70" s="328" t="s">
        <v>657</v>
      </c>
      <c r="H70" s="329" t="s">
        <v>488</v>
      </c>
      <c r="I70" s="330">
        <v>1.615</v>
      </c>
      <c r="J70" s="343" t="s">
        <v>671</v>
      </c>
      <c r="K70" s="331" t="s">
        <v>488</v>
      </c>
      <c r="L70" s="552">
        <v>1.63732118</v>
      </c>
      <c r="M70" s="327" t="str">
        <f>M67</f>
        <v>02.2019</v>
      </c>
      <c r="N70" s="327" t="s">
        <v>488</v>
      </c>
      <c r="O70" s="327" t="s">
        <v>488</v>
      </c>
      <c r="P70" s="327" t="s">
        <v>488</v>
      </c>
      <c r="Q70" s="327" t="s">
        <v>488</v>
      </c>
      <c r="R70" s="327" t="s">
        <v>488</v>
      </c>
      <c r="S70" s="327" t="s">
        <v>488</v>
      </c>
      <c r="T70" s="329">
        <f t="shared" si="22"/>
        <v>1.615</v>
      </c>
      <c r="U70" s="329">
        <f t="shared" si="14"/>
        <v>1.63732118</v>
      </c>
      <c r="V70" s="329" t="s">
        <v>488</v>
      </c>
      <c r="W70" s="331">
        <f t="shared" si="29"/>
        <v>1.615</v>
      </c>
      <c r="X70" s="331">
        <f t="shared" si="32"/>
        <v>1.63732118</v>
      </c>
      <c r="Y70" s="332" t="s">
        <v>488</v>
      </c>
      <c r="Z70" s="332" t="s">
        <v>488</v>
      </c>
      <c r="AA70" s="332" t="s">
        <v>488</v>
      </c>
      <c r="AB70" s="332" t="s">
        <v>488</v>
      </c>
      <c r="AC70" s="332" t="s">
        <v>488</v>
      </c>
      <c r="AD70" s="332" t="s">
        <v>488</v>
      </c>
      <c r="AE70" s="332" t="s">
        <v>488</v>
      </c>
      <c r="AF70" s="332" t="s">
        <v>488</v>
      </c>
      <c r="AG70" s="332" t="s">
        <v>488</v>
      </c>
      <c r="AH70" s="332" t="s">
        <v>488</v>
      </c>
      <c r="AI70" s="332" t="s">
        <v>488</v>
      </c>
      <c r="AJ70" s="332" t="s">
        <v>488</v>
      </c>
      <c r="AK70" s="332" t="s">
        <v>488</v>
      </c>
      <c r="AL70" s="332" t="s">
        <v>488</v>
      </c>
      <c r="AM70" s="332" t="s">
        <v>488</v>
      </c>
      <c r="AN70" s="332" t="s">
        <v>488</v>
      </c>
      <c r="AO70" s="332" t="s">
        <v>488</v>
      </c>
      <c r="AP70" s="332" t="s">
        <v>488</v>
      </c>
      <c r="AQ70" s="332" t="s">
        <v>488</v>
      </c>
      <c r="AR70" s="332" t="s">
        <v>488</v>
      </c>
      <c r="AS70" s="336">
        <f t="shared" si="23"/>
        <v>1.615</v>
      </c>
      <c r="AT70" s="337">
        <v>0</v>
      </c>
      <c r="AU70" s="337">
        <v>0</v>
      </c>
      <c r="AV70" s="331">
        <f t="shared" si="30"/>
        <v>1.615</v>
      </c>
      <c r="AW70" s="332">
        <v>0</v>
      </c>
      <c r="AX70" s="435">
        <f t="shared" si="24"/>
        <v>1.63732118</v>
      </c>
      <c r="AY70" s="330">
        <f t="shared" si="25"/>
        <v>0</v>
      </c>
      <c r="AZ70" s="330">
        <f t="shared" si="25"/>
        <v>0</v>
      </c>
      <c r="BA70" s="330">
        <f t="shared" si="31"/>
        <v>1.63732118</v>
      </c>
      <c r="BB70" s="330">
        <f t="shared" si="26"/>
        <v>0</v>
      </c>
      <c r="BC70" s="333">
        <v>0</v>
      </c>
      <c r="BD70" s="332">
        <v>0</v>
      </c>
      <c r="BE70" s="332">
        <v>0</v>
      </c>
      <c r="BF70" s="332">
        <v>0</v>
      </c>
      <c r="BG70" s="332">
        <v>0</v>
      </c>
      <c r="BH70" s="337">
        <f t="shared" si="27"/>
        <v>0</v>
      </c>
      <c r="BI70" s="330">
        <f t="shared" si="28"/>
        <v>0</v>
      </c>
      <c r="BJ70" s="330">
        <f t="shared" si="28"/>
        <v>0</v>
      </c>
      <c r="BK70" s="330">
        <f t="shared" si="28"/>
        <v>0</v>
      </c>
      <c r="BL70" s="330">
        <f t="shared" si="28"/>
        <v>0</v>
      </c>
      <c r="BM70" s="338">
        <f t="shared" si="17"/>
        <v>1.615</v>
      </c>
      <c r="BN70" s="329">
        <f t="shared" si="18"/>
        <v>0</v>
      </c>
      <c r="BO70" s="329">
        <f t="shared" si="18"/>
        <v>0</v>
      </c>
      <c r="BP70" s="329">
        <f t="shared" si="18"/>
        <v>1.615</v>
      </c>
      <c r="BQ70" s="329">
        <f t="shared" si="19"/>
        <v>0</v>
      </c>
      <c r="BR70" s="338">
        <f t="shared" si="20"/>
        <v>1.63732118</v>
      </c>
      <c r="BS70" s="329">
        <f t="shared" si="21"/>
        <v>0</v>
      </c>
      <c r="BT70" s="329">
        <f t="shared" si="21"/>
        <v>0</v>
      </c>
      <c r="BU70" s="329">
        <f t="shared" si="21"/>
        <v>1.63732118</v>
      </c>
      <c r="BV70" s="329">
        <f t="shared" si="21"/>
        <v>0</v>
      </c>
      <c r="BW70" s="339" t="s">
        <v>660</v>
      </c>
      <c r="BY70" s="340"/>
    </row>
    <row r="71" spans="1:77" s="359" customFormat="1" ht="60.75" customHeight="1" x14ac:dyDescent="0.25">
      <c r="A71" s="345" t="s">
        <v>651</v>
      </c>
      <c r="B71" s="346" t="s">
        <v>648</v>
      </c>
      <c r="C71" s="347" t="s">
        <v>680</v>
      </c>
      <c r="D71" s="347"/>
      <c r="E71" s="348">
        <v>2019</v>
      </c>
      <c r="F71" s="348">
        <f t="shared" si="10"/>
        <v>2019</v>
      </c>
      <c r="G71" s="349" t="s">
        <v>657</v>
      </c>
      <c r="H71" s="317" t="s">
        <v>488</v>
      </c>
      <c r="I71" s="347">
        <v>0.73499999999999999</v>
      </c>
      <c r="J71" s="350" t="s">
        <v>681</v>
      </c>
      <c r="K71" s="351" t="s">
        <v>488</v>
      </c>
      <c r="L71" s="552">
        <v>0</v>
      </c>
      <c r="M71" s="352" t="s">
        <v>488</v>
      </c>
      <c r="N71" s="352" t="s">
        <v>488</v>
      </c>
      <c r="O71" s="352" t="s">
        <v>488</v>
      </c>
      <c r="P71" s="352" t="s">
        <v>488</v>
      </c>
      <c r="Q71" s="352" t="s">
        <v>488</v>
      </c>
      <c r="R71" s="352" t="s">
        <v>488</v>
      </c>
      <c r="S71" s="352" t="s">
        <v>488</v>
      </c>
      <c r="T71" s="317">
        <f t="shared" si="22"/>
        <v>0.73499999999999999</v>
      </c>
      <c r="U71" s="351">
        <f t="shared" si="14"/>
        <v>0</v>
      </c>
      <c r="V71" s="317" t="s">
        <v>488</v>
      </c>
      <c r="W71" s="351">
        <f t="shared" si="29"/>
        <v>0.73499999999999999</v>
      </c>
      <c r="X71" s="351">
        <f t="shared" si="32"/>
        <v>0</v>
      </c>
      <c r="Y71" s="353" t="s">
        <v>488</v>
      </c>
      <c r="Z71" s="353" t="s">
        <v>488</v>
      </c>
      <c r="AA71" s="353" t="s">
        <v>488</v>
      </c>
      <c r="AB71" s="353" t="s">
        <v>488</v>
      </c>
      <c r="AC71" s="353" t="s">
        <v>488</v>
      </c>
      <c r="AD71" s="353" t="s">
        <v>488</v>
      </c>
      <c r="AE71" s="353" t="s">
        <v>488</v>
      </c>
      <c r="AF71" s="353" t="s">
        <v>488</v>
      </c>
      <c r="AG71" s="353" t="s">
        <v>488</v>
      </c>
      <c r="AH71" s="353" t="s">
        <v>488</v>
      </c>
      <c r="AI71" s="353" t="s">
        <v>488</v>
      </c>
      <c r="AJ71" s="353" t="s">
        <v>488</v>
      </c>
      <c r="AK71" s="353" t="s">
        <v>488</v>
      </c>
      <c r="AL71" s="353" t="s">
        <v>488</v>
      </c>
      <c r="AM71" s="353" t="s">
        <v>488</v>
      </c>
      <c r="AN71" s="353" t="s">
        <v>488</v>
      </c>
      <c r="AO71" s="353" t="s">
        <v>488</v>
      </c>
      <c r="AP71" s="353" t="s">
        <v>488</v>
      </c>
      <c r="AQ71" s="353" t="s">
        <v>488</v>
      </c>
      <c r="AR71" s="353" t="s">
        <v>488</v>
      </c>
      <c r="AS71" s="354">
        <f t="shared" si="23"/>
        <v>0.73499999999999999</v>
      </c>
      <c r="AT71" s="355">
        <v>0</v>
      </c>
      <c r="AU71" s="355">
        <v>0</v>
      </c>
      <c r="AV71" s="351">
        <f t="shared" si="30"/>
        <v>0.73499999999999999</v>
      </c>
      <c r="AW71" s="353">
        <v>0</v>
      </c>
      <c r="AX71" s="436">
        <f t="shared" si="24"/>
        <v>0</v>
      </c>
      <c r="AY71" s="347">
        <f t="shared" si="25"/>
        <v>0</v>
      </c>
      <c r="AZ71" s="347">
        <f t="shared" si="25"/>
        <v>0</v>
      </c>
      <c r="BA71" s="347">
        <f t="shared" si="31"/>
        <v>0</v>
      </c>
      <c r="BB71" s="347">
        <f t="shared" si="26"/>
        <v>0</v>
      </c>
      <c r="BC71" s="356">
        <v>0</v>
      </c>
      <c r="BD71" s="353">
        <v>0</v>
      </c>
      <c r="BE71" s="353">
        <v>0</v>
      </c>
      <c r="BF71" s="353">
        <v>0</v>
      </c>
      <c r="BG71" s="353">
        <v>0</v>
      </c>
      <c r="BH71" s="355">
        <f t="shared" si="27"/>
        <v>0</v>
      </c>
      <c r="BI71" s="347">
        <f t="shared" si="28"/>
        <v>0</v>
      </c>
      <c r="BJ71" s="347">
        <f t="shared" si="28"/>
        <v>0</v>
      </c>
      <c r="BK71" s="347">
        <f t="shared" si="28"/>
        <v>0</v>
      </c>
      <c r="BL71" s="347">
        <f t="shared" si="28"/>
        <v>0</v>
      </c>
      <c r="BM71" s="357">
        <f t="shared" si="17"/>
        <v>0.73499999999999999</v>
      </c>
      <c r="BN71" s="317">
        <f t="shared" si="18"/>
        <v>0</v>
      </c>
      <c r="BO71" s="317">
        <f t="shared" si="18"/>
        <v>0</v>
      </c>
      <c r="BP71" s="317">
        <f t="shared" si="18"/>
        <v>0.73499999999999999</v>
      </c>
      <c r="BQ71" s="317">
        <f t="shared" si="19"/>
        <v>0</v>
      </c>
      <c r="BR71" s="357">
        <f t="shared" si="20"/>
        <v>0</v>
      </c>
      <c r="BS71" s="317">
        <f t="shared" si="21"/>
        <v>0</v>
      </c>
      <c r="BT71" s="317">
        <f t="shared" si="21"/>
        <v>0</v>
      </c>
      <c r="BU71" s="317">
        <f t="shared" si="21"/>
        <v>0</v>
      </c>
      <c r="BV71" s="317">
        <f t="shared" si="21"/>
        <v>0</v>
      </c>
      <c r="BW71" s="358" t="s">
        <v>488</v>
      </c>
      <c r="BY71" s="340"/>
    </row>
    <row r="72" spans="1:77" s="340" customFormat="1" ht="124.5" customHeight="1" x14ac:dyDescent="0.25">
      <c r="A72" s="360" t="s">
        <v>633</v>
      </c>
      <c r="B72" s="325" t="s">
        <v>682</v>
      </c>
      <c r="C72" s="361" t="s">
        <v>638</v>
      </c>
      <c r="D72" s="326" t="s">
        <v>626</v>
      </c>
      <c r="E72" s="327">
        <v>2019</v>
      </c>
      <c r="F72" s="327" t="s">
        <v>488</v>
      </c>
      <c r="G72" s="328" t="s">
        <v>657</v>
      </c>
      <c r="H72" s="331" t="s">
        <v>488</v>
      </c>
      <c r="I72" s="331" t="s">
        <v>488</v>
      </c>
      <c r="J72" s="328" t="s">
        <v>488</v>
      </c>
      <c r="K72" s="331" t="s">
        <v>488</v>
      </c>
      <c r="L72" s="553">
        <v>3.2314631999999999</v>
      </c>
      <c r="M72" s="328" t="s">
        <v>659</v>
      </c>
      <c r="N72" s="327" t="s">
        <v>488</v>
      </c>
      <c r="O72" s="327" t="s">
        <v>488</v>
      </c>
      <c r="P72" s="327" t="s">
        <v>488</v>
      </c>
      <c r="Q72" s="327" t="s">
        <v>488</v>
      </c>
      <c r="R72" s="327" t="s">
        <v>488</v>
      </c>
      <c r="S72" s="327" t="s">
        <v>488</v>
      </c>
      <c r="T72" s="362" t="s">
        <v>488</v>
      </c>
      <c r="U72" s="331">
        <f t="shared" si="14"/>
        <v>3.2314631999999999</v>
      </c>
      <c r="V72" s="363" t="s">
        <v>488</v>
      </c>
      <c r="W72" s="331" t="s">
        <v>488</v>
      </c>
      <c r="X72" s="331">
        <f t="shared" si="32"/>
        <v>3.2314631999999999</v>
      </c>
      <c r="Y72" s="332" t="s">
        <v>488</v>
      </c>
      <c r="Z72" s="332" t="s">
        <v>488</v>
      </c>
      <c r="AA72" s="332" t="s">
        <v>488</v>
      </c>
      <c r="AB72" s="332" t="s">
        <v>488</v>
      </c>
      <c r="AC72" s="332" t="s">
        <v>488</v>
      </c>
      <c r="AD72" s="332" t="s">
        <v>488</v>
      </c>
      <c r="AE72" s="332" t="s">
        <v>488</v>
      </c>
      <c r="AF72" s="332" t="s">
        <v>488</v>
      </c>
      <c r="AG72" s="332" t="s">
        <v>488</v>
      </c>
      <c r="AH72" s="332" t="s">
        <v>488</v>
      </c>
      <c r="AI72" s="332" t="s">
        <v>488</v>
      </c>
      <c r="AJ72" s="332" t="s">
        <v>488</v>
      </c>
      <c r="AK72" s="332" t="s">
        <v>488</v>
      </c>
      <c r="AL72" s="332" t="s">
        <v>488</v>
      </c>
      <c r="AM72" s="332" t="s">
        <v>488</v>
      </c>
      <c r="AN72" s="332" t="s">
        <v>488</v>
      </c>
      <c r="AO72" s="332" t="s">
        <v>488</v>
      </c>
      <c r="AP72" s="332" t="s">
        <v>488</v>
      </c>
      <c r="AQ72" s="332" t="s">
        <v>488</v>
      </c>
      <c r="AR72" s="332" t="s">
        <v>488</v>
      </c>
      <c r="AS72" s="333">
        <v>0</v>
      </c>
      <c r="AT72" s="332">
        <v>0</v>
      </c>
      <c r="AU72" s="364">
        <v>0</v>
      </c>
      <c r="AV72" s="331" t="str">
        <f t="shared" si="30"/>
        <v>нд</v>
      </c>
      <c r="AW72" s="365">
        <v>0</v>
      </c>
      <c r="AX72" s="437">
        <f>SUM(AY72:BB72)</f>
        <v>3.2314631999999999</v>
      </c>
      <c r="AY72" s="326">
        <f>AT72</f>
        <v>0</v>
      </c>
      <c r="AZ72" s="326">
        <f>AU72</f>
        <v>0</v>
      </c>
      <c r="BA72" s="326">
        <f t="shared" si="31"/>
        <v>3.2314631999999999</v>
      </c>
      <c r="BB72" s="326">
        <f>AW72</f>
        <v>0</v>
      </c>
      <c r="BC72" s="333">
        <v>0</v>
      </c>
      <c r="BD72" s="332">
        <v>0</v>
      </c>
      <c r="BE72" s="332">
        <v>0</v>
      </c>
      <c r="BF72" s="332">
        <v>0</v>
      </c>
      <c r="BG72" s="332">
        <v>0</v>
      </c>
      <c r="BH72" s="332">
        <f>SUM(BI72:BL72)</f>
        <v>0</v>
      </c>
      <c r="BI72" s="326">
        <f>BD72</f>
        <v>0</v>
      </c>
      <c r="BJ72" s="326">
        <f>BE72</f>
        <v>0</v>
      </c>
      <c r="BK72" s="326">
        <f>BF72</f>
        <v>0</v>
      </c>
      <c r="BL72" s="326">
        <f>BG72</f>
        <v>0</v>
      </c>
      <c r="BM72" s="366">
        <f>SUM(BN72:BQ72)</f>
        <v>0</v>
      </c>
      <c r="BN72" s="331">
        <f>SUM(AJ72,AT72,BD72)</f>
        <v>0</v>
      </c>
      <c r="BO72" s="331">
        <f>SUM(AK72,AU72,BE72)</f>
        <v>0</v>
      </c>
      <c r="BP72" s="331">
        <f>SUM(AL72,AV72,BF72)</f>
        <v>0</v>
      </c>
      <c r="BQ72" s="331">
        <f>SUM(AM72,AW72,BG72)</f>
        <v>0</v>
      </c>
      <c r="BR72" s="366">
        <f>SUM(BS72:BV72)</f>
        <v>3.2314631999999999</v>
      </c>
      <c r="BS72" s="331">
        <f>SUM(AO72,AY72,BI72)</f>
        <v>0</v>
      </c>
      <c r="BT72" s="331">
        <f>SUM(AP72,AZ72,BJ72)</f>
        <v>0</v>
      </c>
      <c r="BU72" s="331">
        <f>SUM(AQ72,BA72,BK72)</f>
        <v>3.2314631999999999</v>
      </c>
      <c r="BV72" s="331">
        <f>SUM(AR72,BB72,BL72)</f>
        <v>0</v>
      </c>
      <c r="BW72" s="367" t="s">
        <v>683</v>
      </c>
    </row>
    <row r="73" spans="1:77" s="340" customFormat="1" ht="66.75" customHeight="1" x14ac:dyDescent="0.25">
      <c r="A73" s="368"/>
      <c r="B73" s="369" t="s">
        <v>684</v>
      </c>
      <c r="C73" s="370"/>
      <c r="D73" s="371"/>
      <c r="E73" s="372"/>
      <c r="F73" s="372"/>
      <c r="G73" s="373"/>
      <c r="H73" s="374"/>
      <c r="I73" s="374"/>
      <c r="J73" s="373"/>
      <c r="K73" s="374"/>
      <c r="L73" s="554"/>
      <c r="M73" s="373"/>
      <c r="N73" s="372"/>
      <c r="O73" s="372"/>
      <c r="P73" s="372"/>
      <c r="Q73" s="372"/>
      <c r="R73" s="372"/>
      <c r="S73" s="372"/>
      <c r="T73" s="375"/>
      <c r="U73" s="374"/>
      <c r="V73" s="376"/>
      <c r="W73" s="374"/>
      <c r="X73" s="374"/>
      <c r="Y73" s="377"/>
      <c r="Z73" s="377"/>
      <c r="AA73" s="377"/>
      <c r="AB73" s="377"/>
      <c r="AC73" s="377"/>
      <c r="AD73" s="377"/>
      <c r="AE73" s="377"/>
      <c r="AF73" s="377"/>
      <c r="AG73" s="377"/>
      <c r="AH73" s="377"/>
      <c r="AI73" s="377"/>
      <c r="AJ73" s="377"/>
      <c r="AK73" s="377"/>
      <c r="AL73" s="377"/>
      <c r="AM73" s="377"/>
      <c r="AN73" s="377"/>
      <c r="AO73" s="377"/>
      <c r="AP73" s="377"/>
      <c r="AQ73" s="377"/>
      <c r="AR73" s="377"/>
      <c r="AS73" s="378"/>
      <c r="AT73" s="377"/>
      <c r="AU73" s="379"/>
      <c r="AV73" s="374"/>
      <c r="AW73" s="380"/>
      <c r="AX73" s="438"/>
      <c r="AY73" s="371"/>
      <c r="AZ73" s="371"/>
      <c r="BA73" s="371"/>
      <c r="BB73" s="371"/>
      <c r="BC73" s="378"/>
      <c r="BD73" s="377"/>
      <c r="BE73" s="377"/>
      <c r="BF73" s="377"/>
      <c r="BG73" s="377"/>
      <c r="BH73" s="377"/>
      <c r="BI73" s="371"/>
      <c r="BJ73" s="371"/>
      <c r="BK73" s="371"/>
      <c r="BL73" s="371"/>
      <c r="BM73" s="381"/>
      <c r="BN73" s="374"/>
      <c r="BO73" s="374"/>
      <c r="BP73" s="374"/>
      <c r="BQ73" s="374"/>
      <c r="BR73" s="381"/>
      <c r="BS73" s="374"/>
      <c r="BT73" s="374"/>
      <c r="BU73" s="374"/>
      <c r="BV73" s="374"/>
      <c r="BW73" s="382"/>
    </row>
    <row r="74" spans="1:77" s="340" customFormat="1" ht="74.25" customHeight="1" x14ac:dyDescent="0.25">
      <c r="A74" s="368"/>
      <c r="B74" s="369" t="s">
        <v>685</v>
      </c>
      <c r="C74" s="370"/>
      <c r="D74" s="371"/>
      <c r="E74" s="372"/>
      <c r="F74" s="372"/>
      <c r="G74" s="373"/>
      <c r="H74" s="374"/>
      <c r="I74" s="374"/>
      <c r="J74" s="373"/>
      <c r="K74" s="374"/>
      <c r="L74" s="554"/>
      <c r="M74" s="373"/>
      <c r="N74" s="372"/>
      <c r="O74" s="372"/>
      <c r="P74" s="372"/>
      <c r="Q74" s="372"/>
      <c r="R74" s="372"/>
      <c r="S74" s="372"/>
      <c r="T74" s="375"/>
      <c r="U74" s="374"/>
      <c r="V74" s="376"/>
      <c r="W74" s="374"/>
      <c r="X74" s="374"/>
      <c r="Y74" s="377"/>
      <c r="Z74" s="377"/>
      <c r="AA74" s="377"/>
      <c r="AB74" s="377"/>
      <c r="AC74" s="377"/>
      <c r="AD74" s="377"/>
      <c r="AE74" s="377"/>
      <c r="AF74" s="377"/>
      <c r="AG74" s="377"/>
      <c r="AH74" s="377"/>
      <c r="AI74" s="377"/>
      <c r="AJ74" s="377"/>
      <c r="AK74" s="377"/>
      <c r="AL74" s="377"/>
      <c r="AM74" s="377"/>
      <c r="AN74" s="377"/>
      <c r="AO74" s="377"/>
      <c r="AP74" s="377"/>
      <c r="AQ74" s="377"/>
      <c r="AR74" s="377"/>
      <c r="AS74" s="378"/>
      <c r="AT74" s="377"/>
      <c r="AU74" s="379"/>
      <c r="AV74" s="374"/>
      <c r="AW74" s="380"/>
      <c r="AX74" s="438"/>
      <c r="AY74" s="371"/>
      <c r="AZ74" s="371"/>
      <c r="BA74" s="371"/>
      <c r="BB74" s="371"/>
      <c r="BC74" s="378"/>
      <c r="BD74" s="377"/>
      <c r="BE74" s="377"/>
      <c r="BF74" s="377"/>
      <c r="BG74" s="377"/>
      <c r="BH74" s="377"/>
      <c r="BI74" s="371"/>
      <c r="BJ74" s="371"/>
      <c r="BK74" s="371"/>
      <c r="BL74" s="371"/>
      <c r="BM74" s="381"/>
      <c r="BN74" s="374"/>
      <c r="BO74" s="374"/>
      <c r="BP74" s="374"/>
      <c r="BQ74" s="374"/>
      <c r="BR74" s="381"/>
      <c r="BS74" s="374"/>
      <c r="BT74" s="374"/>
      <c r="BU74" s="374"/>
      <c r="BV74" s="374"/>
      <c r="BW74" s="382"/>
    </row>
    <row r="75" spans="1:77" s="340" customFormat="1" ht="63.75" customHeight="1" x14ac:dyDescent="0.25">
      <c r="A75" s="368"/>
      <c r="B75" s="369" t="s">
        <v>686</v>
      </c>
      <c r="C75" s="370"/>
      <c r="D75" s="371"/>
      <c r="E75" s="372"/>
      <c r="F75" s="372"/>
      <c r="G75" s="373"/>
      <c r="H75" s="374"/>
      <c r="I75" s="374"/>
      <c r="J75" s="373"/>
      <c r="K75" s="374"/>
      <c r="L75" s="554"/>
      <c r="M75" s="373"/>
      <c r="N75" s="372"/>
      <c r="O75" s="372"/>
      <c r="P75" s="372"/>
      <c r="Q75" s="372"/>
      <c r="R75" s="372"/>
      <c r="S75" s="372"/>
      <c r="T75" s="375"/>
      <c r="U75" s="374"/>
      <c r="V75" s="376"/>
      <c r="W75" s="374"/>
      <c r="X75" s="374"/>
      <c r="Y75" s="377"/>
      <c r="Z75" s="377"/>
      <c r="AA75" s="377"/>
      <c r="AB75" s="377"/>
      <c r="AC75" s="377"/>
      <c r="AD75" s="377"/>
      <c r="AE75" s="377"/>
      <c r="AF75" s="377"/>
      <c r="AG75" s="377"/>
      <c r="AH75" s="377"/>
      <c r="AI75" s="377"/>
      <c r="AJ75" s="377"/>
      <c r="AK75" s="377"/>
      <c r="AL75" s="377"/>
      <c r="AM75" s="377"/>
      <c r="AN75" s="377"/>
      <c r="AO75" s="377"/>
      <c r="AP75" s="377"/>
      <c r="AQ75" s="377"/>
      <c r="AR75" s="377"/>
      <c r="AS75" s="378"/>
      <c r="AT75" s="377"/>
      <c r="AU75" s="379"/>
      <c r="AV75" s="374"/>
      <c r="AW75" s="380"/>
      <c r="AX75" s="438"/>
      <c r="AY75" s="371"/>
      <c r="AZ75" s="371"/>
      <c r="BA75" s="371"/>
      <c r="BB75" s="371"/>
      <c r="BC75" s="378"/>
      <c r="BD75" s="377"/>
      <c r="BE75" s="377"/>
      <c r="BF75" s="377"/>
      <c r="BG75" s="377"/>
      <c r="BH75" s="377"/>
      <c r="BI75" s="371"/>
      <c r="BJ75" s="371"/>
      <c r="BK75" s="371"/>
      <c r="BL75" s="371"/>
      <c r="BM75" s="381"/>
      <c r="BN75" s="374"/>
      <c r="BO75" s="374"/>
      <c r="BP75" s="374"/>
      <c r="BQ75" s="374"/>
      <c r="BR75" s="381"/>
      <c r="BS75" s="374"/>
      <c r="BT75" s="374"/>
      <c r="BU75" s="374"/>
      <c r="BV75" s="374"/>
      <c r="BW75" s="382"/>
    </row>
    <row r="76" spans="1:77" s="340" customFormat="1" ht="59.25" customHeight="1" x14ac:dyDescent="0.25">
      <c r="A76" s="383"/>
      <c r="B76" s="369" t="s">
        <v>687</v>
      </c>
      <c r="C76" s="384"/>
      <c r="D76" s="371"/>
      <c r="E76" s="372"/>
      <c r="F76" s="372"/>
      <c r="G76" s="373"/>
      <c r="H76" s="385"/>
      <c r="I76" s="385"/>
      <c r="J76" s="373"/>
      <c r="K76" s="385"/>
      <c r="L76" s="554"/>
      <c r="M76" s="373"/>
      <c r="N76" s="372"/>
      <c r="O76" s="372"/>
      <c r="P76" s="372"/>
      <c r="Q76" s="372"/>
      <c r="R76" s="372"/>
      <c r="S76" s="372"/>
      <c r="T76" s="386"/>
      <c r="U76" s="385"/>
      <c r="V76" s="387"/>
      <c r="W76" s="374"/>
      <c r="X76" s="374"/>
      <c r="Y76" s="377"/>
      <c r="Z76" s="377"/>
      <c r="AA76" s="377"/>
      <c r="AB76" s="377"/>
      <c r="AC76" s="377"/>
      <c r="AD76" s="377"/>
      <c r="AE76" s="377"/>
      <c r="AF76" s="377"/>
      <c r="AG76" s="377"/>
      <c r="AH76" s="377"/>
      <c r="AI76" s="377"/>
      <c r="AJ76" s="377"/>
      <c r="AK76" s="377"/>
      <c r="AL76" s="377"/>
      <c r="AM76" s="377"/>
      <c r="AN76" s="377"/>
      <c r="AO76" s="377"/>
      <c r="AP76" s="377"/>
      <c r="AQ76" s="377"/>
      <c r="AR76" s="377"/>
      <c r="AS76" s="378"/>
      <c r="AT76" s="377"/>
      <c r="AU76" s="379"/>
      <c r="AV76" s="385"/>
      <c r="AW76" s="380"/>
      <c r="AX76" s="439"/>
      <c r="AY76" s="388"/>
      <c r="AZ76" s="388"/>
      <c r="BA76" s="388"/>
      <c r="BB76" s="388"/>
      <c r="BC76" s="378"/>
      <c r="BD76" s="377"/>
      <c r="BE76" s="377"/>
      <c r="BF76" s="377"/>
      <c r="BG76" s="377"/>
      <c r="BH76" s="389"/>
      <c r="BI76" s="388"/>
      <c r="BJ76" s="388"/>
      <c r="BK76" s="388"/>
      <c r="BL76" s="388"/>
      <c r="BM76" s="390"/>
      <c r="BN76" s="385"/>
      <c r="BO76" s="385"/>
      <c r="BP76" s="385"/>
      <c r="BQ76" s="385"/>
      <c r="BR76" s="390"/>
      <c r="BS76" s="385"/>
      <c r="BT76" s="385"/>
      <c r="BU76" s="385"/>
      <c r="BV76" s="385"/>
      <c r="BW76" s="382"/>
    </row>
    <row r="77" spans="1:77" s="340" customFormat="1" ht="107.25" customHeight="1" x14ac:dyDescent="0.25">
      <c r="A77" s="391" t="s">
        <v>633</v>
      </c>
      <c r="B77" s="392" t="s">
        <v>688</v>
      </c>
      <c r="C77" s="360" t="s">
        <v>640</v>
      </c>
      <c r="D77" s="326" t="s">
        <v>626</v>
      </c>
      <c r="E77" s="327">
        <v>2019</v>
      </c>
      <c r="F77" s="327" t="s">
        <v>488</v>
      </c>
      <c r="G77" s="328" t="s">
        <v>657</v>
      </c>
      <c r="H77" s="331" t="s">
        <v>488</v>
      </c>
      <c r="I77" s="331" t="s">
        <v>488</v>
      </c>
      <c r="J77" s="328" t="s">
        <v>488</v>
      </c>
      <c r="K77" s="331" t="s">
        <v>488</v>
      </c>
      <c r="L77" s="553">
        <v>1.3239690500000001</v>
      </c>
      <c r="M77" s="328" t="s">
        <v>659</v>
      </c>
      <c r="N77" s="327" t="s">
        <v>488</v>
      </c>
      <c r="O77" s="327" t="s">
        <v>488</v>
      </c>
      <c r="P77" s="327" t="s">
        <v>488</v>
      </c>
      <c r="Q77" s="327" t="s">
        <v>488</v>
      </c>
      <c r="R77" s="327" t="s">
        <v>488</v>
      </c>
      <c r="S77" s="327" t="s">
        <v>488</v>
      </c>
      <c r="T77" s="331" t="s">
        <v>488</v>
      </c>
      <c r="U77" s="374">
        <f t="shared" si="14"/>
        <v>1.3239690500000001</v>
      </c>
      <c r="V77" s="331" t="s">
        <v>488</v>
      </c>
      <c r="W77" s="331" t="s">
        <v>488</v>
      </c>
      <c r="X77" s="331">
        <f t="shared" si="32"/>
        <v>1.3239690500000001</v>
      </c>
      <c r="Y77" s="332" t="s">
        <v>488</v>
      </c>
      <c r="Z77" s="332" t="s">
        <v>488</v>
      </c>
      <c r="AA77" s="332" t="s">
        <v>488</v>
      </c>
      <c r="AB77" s="332" t="s">
        <v>488</v>
      </c>
      <c r="AC77" s="332" t="s">
        <v>488</v>
      </c>
      <c r="AD77" s="332" t="s">
        <v>488</v>
      </c>
      <c r="AE77" s="332" t="s">
        <v>488</v>
      </c>
      <c r="AF77" s="332" t="s">
        <v>488</v>
      </c>
      <c r="AG77" s="332" t="s">
        <v>488</v>
      </c>
      <c r="AH77" s="332" t="s">
        <v>488</v>
      </c>
      <c r="AI77" s="332" t="s">
        <v>488</v>
      </c>
      <c r="AJ77" s="332" t="s">
        <v>488</v>
      </c>
      <c r="AK77" s="332" t="s">
        <v>488</v>
      </c>
      <c r="AL77" s="332" t="s">
        <v>488</v>
      </c>
      <c r="AM77" s="332" t="s">
        <v>488</v>
      </c>
      <c r="AN77" s="332" t="s">
        <v>488</v>
      </c>
      <c r="AO77" s="332" t="s">
        <v>488</v>
      </c>
      <c r="AP77" s="332" t="s">
        <v>488</v>
      </c>
      <c r="AQ77" s="332" t="s">
        <v>488</v>
      </c>
      <c r="AR77" s="332" t="s">
        <v>488</v>
      </c>
      <c r="AS77" s="332" t="s">
        <v>488</v>
      </c>
      <c r="AT77" s="332" t="s">
        <v>488</v>
      </c>
      <c r="AU77" s="332" t="s">
        <v>488</v>
      </c>
      <c r="AV77" s="332" t="s">
        <v>488</v>
      </c>
      <c r="AW77" s="332" t="s">
        <v>488</v>
      </c>
      <c r="AX77" s="437">
        <f>SUM(AY77:BB77)</f>
        <v>1.3239690500000001</v>
      </c>
      <c r="AY77" s="326" t="str">
        <f>AT77</f>
        <v>нд</v>
      </c>
      <c r="AZ77" s="326" t="str">
        <f>AU77</f>
        <v>нд</v>
      </c>
      <c r="BA77" s="331">
        <f t="shared" si="31"/>
        <v>1.3239690500000001</v>
      </c>
      <c r="BB77" s="326" t="str">
        <f>AW77</f>
        <v>нд</v>
      </c>
      <c r="BC77" s="333" t="s">
        <v>488</v>
      </c>
      <c r="BD77" s="332" t="s">
        <v>488</v>
      </c>
      <c r="BE77" s="332" t="s">
        <v>488</v>
      </c>
      <c r="BF77" s="332" t="s">
        <v>488</v>
      </c>
      <c r="BG77" s="332" t="s">
        <v>488</v>
      </c>
      <c r="BH77" s="332" t="s">
        <v>488</v>
      </c>
      <c r="BI77" s="332" t="s">
        <v>488</v>
      </c>
      <c r="BJ77" s="332" t="s">
        <v>488</v>
      </c>
      <c r="BK77" s="332" t="s">
        <v>488</v>
      </c>
      <c r="BL77" s="332" t="s">
        <v>488</v>
      </c>
      <c r="BM77" s="366">
        <f>SUM(BN77:BQ77)</f>
        <v>0</v>
      </c>
      <c r="BN77" s="331">
        <f>SUM(AJ77,AT77,BD77)</f>
        <v>0</v>
      </c>
      <c r="BO77" s="331">
        <f>SUM(AK77,AU77,BE77)</f>
        <v>0</v>
      </c>
      <c r="BP77" s="331">
        <f>SUM(AL77,AV77,BF77)</f>
        <v>0</v>
      </c>
      <c r="BQ77" s="331">
        <f>SUM(AM77,AW77,BG77)</f>
        <v>0</v>
      </c>
      <c r="BR77" s="366">
        <f>SUM(BS77:BV77)</f>
        <v>1.3239690500000001</v>
      </c>
      <c r="BS77" s="331">
        <f>SUM(AO77,AY77,BI77)</f>
        <v>0</v>
      </c>
      <c r="BT77" s="331">
        <f>SUM(AP77,AZ77,BJ77)</f>
        <v>0</v>
      </c>
      <c r="BU77" s="331">
        <f>SUM(AQ77,BA77,BK77)</f>
        <v>1.3239690500000001</v>
      </c>
      <c r="BV77" s="331">
        <f>SUM(AR77,BB77,BL77)</f>
        <v>0</v>
      </c>
      <c r="BW77" s="367" t="s">
        <v>683</v>
      </c>
    </row>
    <row r="78" spans="1:77" s="340" customFormat="1" ht="72" customHeight="1" x14ac:dyDescent="0.25">
      <c r="A78" s="368"/>
      <c r="B78" s="369" t="s">
        <v>689</v>
      </c>
      <c r="C78" s="368"/>
      <c r="D78" s="371"/>
      <c r="E78" s="372"/>
      <c r="F78" s="372"/>
      <c r="G78" s="373"/>
      <c r="H78" s="374"/>
      <c r="I78" s="374"/>
      <c r="J78" s="373"/>
      <c r="K78" s="374"/>
      <c r="L78" s="554"/>
      <c r="M78" s="373"/>
      <c r="N78" s="372"/>
      <c r="O78" s="372"/>
      <c r="P78" s="372"/>
      <c r="Q78" s="372"/>
      <c r="R78" s="372"/>
      <c r="S78" s="372"/>
      <c r="T78" s="374"/>
      <c r="U78" s="374"/>
      <c r="V78" s="374"/>
      <c r="W78" s="374"/>
      <c r="X78" s="374"/>
      <c r="Y78" s="377"/>
      <c r="Z78" s="377"/>
      <c r="AA78" s="377"/>
      <c r="AB78" s="377"/>
      <c r="AC78" s="377"/>
      <c r="AD78" s="377"/>
      <c r="AE78" s="377"/>
      <c r="AF78" s="377"/>
      <c r="AG78" s="377"/>
      <c r="AH78" s="377"/>
      <c r="AI78" s="377"/>
      <c r="AJ78" s="377"/>
      <c r="AK78" s="377"/>
      <c r="AL78" s="377"/>
      <c r="AM78" s="377"/>
      <c r="AN78" s="377"/>
      <c r="AO78" s="377"/>
      <c r="AP78" s="377"/>
      <c r="AQ78" s="377"/>
      <c r="AR78" s="377"/>
      <c r="AS78" s="378"/>
      <c r="AT78" s="377"/>
      <c r="AU78" s="377"/>
      <c r="AV78" s="374"/>
      <c r="AW78" s="377"/>
      <c r="AX78" s="438"/>
      <c r="AY78" s="371"/>
      <c r="AZ78" s="371"/>
      <c r="BA78" s="371"/>
      <c r="BB78" s="371"/>
      <c r="BC78" s="378"/>
      <c r="BD78" s="377"/>
      <c r="BE78" s="377"/>
      <c r="BF78" s="377"/>
      <c r="BG78" s="377"/>
      <c r="BH78" s="377"/>
      <c r="BI78" s="371"/>
      <c r="BJ78" s="371"/>
      <c r="BK78" s="371"/>
      <c r="BL78" s="371"/>
      <c r="BM78" s="381"/>
      <c r="BN78" s="374"/>
      <c r="BO78" s="374"/>
      <c r="BP78" s="374"/>
      <c r="BQ78" s="374"/>
      <c r="BR78" s="381"/>
      <c r="BS78" s="374"/>
      <c r="BT78" s="374"/>
      <c r="BU78" s="374"/>
      <c r="BV78" s="374"/>
      <c r="BW78" s="382"/>
    </row>
    <row r="79" spans="1:77" s="340" customFormat="1" ht="45" customHeight="1" x14ac:dyDescent="0.25">
      <c r="A79" s="368"/>
      <c r="B79" s="369" t="s">
        <v>690</v>
      </c>
      <c r="C79" s="368"/>
      <c r="D79" s="371"/>
      <c r="E79" s="372"/>
      <c r="F79" s="372"/>
      <c r="G79" s="373"/>
      <c r="H79" s="374"/>
      <c r="I79" s="374"/>
      <c r="J79" s="373"/>
      <c r="K79" s="374"/>
      <c r="L79" s="554"/>
      <c r="M79" s="373"/>
      <c r="N79" s="372"/>
      <c r="O79" s="372"/>
      <c r="P79" s="372"/>
      <c r="Q79" s="372"/>
      <c r="R79" s="372"/>
      <c r="S79" s="372"/>
      <c r="T79" s="374"/>
      <c r="U79" s="374"/>
      <c r="V79" s="374"/>
      <c r="W79" s="374"/>
      <c r="X79" s="374"/>
      <c r="Y79" s="377"/>
      <c r="Z79" s="377"/>
      <c r="AA79" s="377"/>
      <c r="AB79" s="377"/>
      <c r="AC79" s="377"/>
      <c r="AD79" s="377"/>
      <c r="AE79" s="377"/>
      <c r="AF79" s="377"/>
      <c r="AG79" s="377"/>
      <c r="AH79" s="377"/>
      <c r="AI79" s="377"/>
      <c r="AJ79" s="377"/>
      <c r="AK79" s="377"/>
      <c r="AL79" s="377"/>
      <c r="AM79" s="377"/>
      <c r="AN79" s="377"/>
      <c r="AO79" s="377"/>
      <c r="AP79" s="377"/>
      <c r="AQ79" s="377"/>
      <c r="AR79" s="377"/>
      <c r="AS79" s="378"/>
      <c r="AT79" s="377"/>
      <c r="AU79" s="377"/>
      <c r="AV79" s="374"/>
      <c r="AW79" s="377"/>
      <c r="AX79" s="438"/>
      <c r="AY79" s="371"/>
      <c r="AZ79" s="371"/>
      <c r="BA79" s="371"/>
      <c r="BB79" s="371"/>
      <c r="BC79" s="378"/>
      <c r="BD79" s="377"/>
      <c r="BE79" s="377"/>
      <c r="BF79" s="377"/>
      <c r="BG79" s="377"/>
      <c r="BH79" s="377"/>
      <c r="BI79" s="371"/>
      <c r="BJ79" s="371"/>
      <c r="BK79" s="371"/>
      <c r="BL79" s="371"/>
      <c r="BM79" s="381"/>
      <c r="BN79" s="374"/>
      <c r="BO79" s="374"/>
      <c r="BP79" s="374"/>
      <c r="BQ79" s="374"/>
      <c r="BR79" s="381"/>
      <c r="BS79" s="374"/>
      <c r="BT79" s="374"/>
      <c r="BU79" s="374"/>
      <c r="BV79" s="374"/>
      <c r="BW79" s="382"/>
    </row>
    <row r="80" spans="1:77" s="340" customFormat="1" ht="48.75" customHeight="1" x14ac:dyDescent="0.25">
      <c r="A80" s="383"/>
      <c r="B80" s="369" t="s">
        <v>691</v>
      </c>
      <c r="C80" s="368"/>
      <c r="D80" s="371"/>
      <c r="E80" s="372"/>
      <c r="F80" s="372"/>
      <c r="G80" s="373"/>
      <c r="H80" s="385"/>
      <c r="I80" s="374"/>
      <c r="J80" s="373"/>
      <c r="K80" s="374"/>
      <c r="L80" s="554"/>
      <c r="M80" s="373"/>
      <c r="N80" s="372"/>
      <c r="O80" s="372"/>
      <c r="P80" s="372"/>
      <c r="Q80" s="372"/>
      <c r="R80" s="372"/>
      <c r="S80" s="372"/>
      <c r="T80" s="385"/>
      <c r="U80" s="385"/>
      <c r="V80" s="385"/>
      <c r="W80" s="374"/>
      <c r="X80" s="374"/>
      <c r="Y80" s="377"/>
      <c r="Z80" s="377"/>
      <c r="AA80" s="377"/>
      <c r="AB80" s="377"/>
      <c r="AC80" s="377"/>
      <c r="AD80" s="377"/>
      <c r="AE80" s="377"/>
      <c r="AF80" s="377"/>
      <c r="AG80" s="377"/>
      <c r="AH80" s="377"/>
      <c r="AI80" s="377"/>
      <c r="AJ80" s="377"/>
      <c r="AK80" s="377"/>
      <c r="AL80" s="377"/>
      <c r="AM80" s="377"/>
      <c r="AN80" s="377"/>
      <c r="AO80" s="377"/>
      <c r="AP80" s="377"/>
      <c r="AQ80" s="377"/>
      <c r="AR80" s="377"/>
      <c r="AS80" s="378"/>
      <c r="AT80" s="377"/>
      <c r="AU80" s="377"/>
      <c r="AV80" s="374"/>
      <c r="AW80" s="377"/>
      <c r="AX80" s="438"/>
      <c r="AY80" s="371"/>
      <c r="AZ80" s="371"/>
      <c r="BA80" s="371"/>
      <c r="BB80" s="371"/>
      <c r="BC80" s="378"/>
      <c r="BD80" s="377"/>
      <c r="BE80" s="377"/>
      <c r="BF80" s="377"/>
      <c r="BG80" s="377"/>
      <c r="BH80" s="389"/>
      <c r="BI80" s="388"/>
      <c r="BJ80" s="388"/>
      <c r="BK80" s="388"/>
      <c r="BL80" s="388"/>
      <c r="BM80" s="390"/>
      <c r="BN80" s="385"/>
      <c r="BO80" s="385"/>
      <c r="BP80" s="385"/>
      <c r="BQ80" s="385"/>
      <c r="BR80" s="390"/>
      <c r="BS80" s="385"/>
      <c r="BT80" s="385"/>
      <c r="BU80" s="385"/>
      <c r="BV80" s="385"/>
      <c r="BW80" s="382"/>
    </row>
    <row r="81" spans="1:77" s="301" customFormat="1" ht="217.5" customHeight="1" x14ac:dyDescent="0.25">
      <c r="A81" s="291" t="s">
        <v>651</v>
      </c>
      <c r="B81" s="292" t="s">
        <v>692</v>
      </c>
      <c r="C81" s="293" t="s">
        <v>693</v>
      </c>
      <c r="D81" s="293" t="s">
        <v>626</v>
      </c>
      <c r="E81" s="294">
        <v>2020</v>
      </c>
      <c r="F81" s="294">
        <f t="shared" si="10"/>
        <v>2020</v>
      </c>
      <c r="G81" s="295" t="s">
        <v>694</v>
      </c>
      <c r="H81" s="261" t="s">
        <v>488</v>
      </c>
      <c r="I81" s="260">
        <v>5.916999999999998</v>
      </c>
      <c r="J81" s="295" t="s">
        <v>658</v>
      </c>
      <c r="K81" s="296" t="s">
        <v>488</v>
      </c>
      <c r="L81" s="553">
        <f>I81/1.18*1.2</f>
        <v>6.0172881355932191</v>
      </c>
      <c r="M81" s="295" t="s">
        <v>659</v>
      </c>
      <c r="N81" s="294" t="s">
        <v>488</v>
      </c>
      <c r="O81" s="294" t="s">
        <v>488</v>
      </c>
      <c r="P81" s="294" t="s">
        <v>488</v>
      </c>
      <c r="Q81" s="294" t="s">
        <v>488</v>
      </c>
      <c r="R81" s="294" t="s">
        <v>488</v>
      </c>
      <c r="S81" s="294" t="s">
        <v>488</v>
      </c>
      <c r="T81" s="261">
        <f>I81</f>
        <v>5.916999999999998</v>
      </c>
      <c r="U81" s="261">
        <f t="shared" si="14"/>
        <v>6.0172881355932191</v>
      </c>
      <c r="V81" s="261" t="s">
        <v>488</v>
      </c>
      <c r="W81" s="296">
        <f>T81</f>
        <v>5.916999999999998</v>
      </c>
      <c r="X81" s="296">
        <f>W81/1.18*1.2</f>
        <v>6.0172881355932191</v>
      </c>
      <c r="Y81" s="297" t="s">
        <v>488</v>
      </c>
      <c r="Z81" s="297" t="s">
        <v>488</v>
      </c>
      <c r="AA81" s="297" t="s">
        <v>488</v>
      </c>
      <c r="AB81" s="297" t="s">
        <v>488</v>
      </c>
      <c r="AC81" s="297" t="s">
        <v>488</v>
      </c>
      <c r="AD81" s="297" t="s">
        <v>488</v>
      </c>
      <c r="AE81" s="297" t="s">
        <v>488</v>
      </c>
      <c r="AF81" s="297" t="s">
        <v>488</v>
      </c>
      <c r="AG81" s="297" t="s">
        <v>488</v>
      </c>
      <c r="AH81" s="297" t="s">
        <v>488</v>
      </c>
      <c r="AI81" s="297" t="s">
        <v>488</v>
      </c>
      <c r="AJ81" s="297" t="s">
        <v>488</v>
      </c>
      <c r="AK81" s="297" t="s">
        <v>488</v>
      </c>
      <c r="AL81" s="297" t="s">
        <v>488</v>
      </c>
      <c r="AM81" s="297" t="s">
        <v>488</v>
      </c>
      <c r="AN81" s="297" t="s">
        <v>488</v>
      </c>
      <c r="AO81" s="297" t="s">
        <v>488</v>
      </c>
      <c r="AP81" s="297" t="s">
        <v>488</v>
      </c>
      <c r="AQ81" s="297" t="s">
        <v>488</v>
      </c>
      <c r="AR81" s="297" t="s">
        <v>488</v>
      </c>
      <c r="AS81" s="297" t="s">
        <v>488</v>
      </c>
      <c r="AT81" s="297" t="s">
        <v>488</v>
      </c>
      <c r="AU81" s="297" t="s">
        <v>488</v>
      </c>
      <c r="AV81" s="297" t="s">
        <v>488</v>
      </c>
      <c r="AW81" s="297" t="s">
        <v>488</v>
      </c>
      <c r="AX81" s="440" t="s">
        <v>488</v>
      </c>
      <c r="AY81" s="297" t="s">
        <v>488</v>
      </c>
      <c r="AZ81" s="297" t="s">
        <v>488</v>
      </c>
      <c r="BA81" s="297" t="s">
        <v>488</v>
      </c>
      <c r="BB81" s="297" t="s">
        <v>488</v>
      </c>
      <c r="BC81" s="393">
        <f>BD81+BE81+BF81+BG81</f>
        <v>5.916999999999998</v>
      </c>
      <c r="BD81" s="297">
        <v>0</v>
      </c>
      <c r="BE81" s="297">
        <v>0</v>
      </c>
      <c r="BF81" s="296">
        <f>T81</f>
        <v>5.916999999999998</v>
      </c>
      <c r="BG81" s="297">
        <v>0</v>
      </c>
      <c r="BH81" s="298">
        <f>SUM(BI81:BL81)</f>
        <v>6.0172881355932191</v>
      </c>
      <c r="BI81" s="260">
        <f t="shared" ref="BI81:BJ83" si="33">BD81</f>
        <v>0</v>
      </c>
      <c r="BJ81" s="260">
        <f t="shared" si="33"/>
        <v>0</v>
      </c>
      <c r="BK81" s="260">
        <f>U81</f>
        <v>6.0172881355932191</v>
      </c>
      <c r="BL81" s="260">
        <f>BG81</f>
        <v>0</v>
      </c>
      <c r="BM81" s="298">
        <f t="shared" si="17"/>
        <v>5.916999999999998</v>
      </c>
      <c r="BN81" s="261">
        <f t="shared" si="18"/>
        <v>0</v>
      </c>
      <c r="BO81" s="261">
        <f t="shared" si="18"/>
        <v>0</v>
      </c>
      <c r="BP81" s="261">
        <f t="shared" si="18"/>
        <v>5.916999999999998</v>
      </c>
      <c r="BQ81" s="261">
        <f t="shared" si="19"/>
        <v>0</v>
      </c>
      <c r="BR81" s="298">
        <f t="shared" si="20"/>
        <v>6.0172881355932191</v>
      </c>
      <c r="BS81" s="261">
        <f t="shared" si="21"/>
        <v>0</v>
      </c>
      <c r="BT81" s="261">
        <f t="shared" si="21"/>
        <v>0</v>
      </c>
      <c r="BU81" s="261">
        <f t="shared" si="21"/>
        <v>6.0172881355932191</v>
      </c>
      <c r="BV81" s="261">
        <f t="shared" si="21"/>
        <v>0</v>
      </c>
      <c r="BW81" s="300" t="s">
        <v>695</v>
      </c>
      <c r="BY81" s="340"/>
    </row>
    <row r="82" spans="1:77" s="416" customFormat="1" ht="117" customHeight="1" x14ac:dyDescent="0.25">
      <c r="A82" s="535" t="s">
        <v>651</v>
      </c>
      <c r="B82" s="536" t="s">
        <v>696</v>
      </c>
      <c r="C82" s="426" t="s">
        <v>697</v>
      </c>
      <c r="D82" s="426" t="s">
        <v>626</v>
      </c>
      <c r="E82" s="537">
        <v>2020</v>
      </c>
      <c r="F82" s="537">
        <f>E82</f>
        <v>2020</v>
      </c>
      <c r="G82" s="538" t="s">
        <v>694</v>
      </c>
      <c r="H82" s="539" t="s">
        <v>488</v>
      </c>
      <c r="I82" s="426">
        <v>15.654</v>
      </c>
      <c r="J82" s="540" t="s">
        <v>671</v>
      </c>
      <c r="K82" s="541" t="s">
        <v>488</v>
      </c>
      <c r="L82" s="555">
        <f>I82/1.18*1.2</f>
        <v>15.919322033898306</v>
      </c>
      <c r="M82" s="538" t="s">
        <v>659</v>
      </c>
      <c r="N82" s="542" t="s">
        <v>488</v>
      </c>
      <c r="O82" s="542" t="s">
        <v>488</v>
      </c>
      <c r="P82" s="542" t="s">
        <v>488</v>
      </c>
      <c r="Q82" s="542" t="s">
        <v>488</v>
      </c>
      <c r="R82" s="542" t="s">
        <v>488</v>
      </c>
      <c r="S82" s="542" t="s">
        <v>488</v>
      </c>
      <c r="T82" s="539">
        <f>I82</f>
        <v>15.654</v>
      </c>
      <c r="U82" s="539">
        <f t="shared" si="14"/>
        <v>15.919322033898306</v>
      </c>
      <c r="V82" s="539" t="s">
        <v>488</v>
      </c>
      <c r="W82" s="541">
        <f>T82</f>
        <v>15.654</v>
      </c>
      <c r="X82" s="541">
        <f>W82/1.18*1.2</f>
        <v>15.919322033898306</v>
      </c>
      <c r="Y82" s="440" t="s">
        <v>488</v>
      </c>
      <c r="Z82" s="440" t="s">
        <v>488</v>
      </c>
      <c r="AA82" s="440" t="s">
        <v>488</v>
      </c>
      <c r="AB82" s="440" t="s">
        <v>488</v>
      </c>
      <c r="AC82" s="440" t="s">
        <v>488</v>
      </c>
      <c r="AD82" s="440" t="s">
        <v>488</v>
      </c>
      <c r="AE82" s="440" t="s">
        <v>488</v>
      </c>
      <c r="AF82" s="440" t="s">
        <v>488</v>
      </c>
      <c r="AG82" s="440" t="s">
        <v>488</v>
      </c>
      <c r="AH82" s="440" t="s">
        <v>488</v>
      </c>
      <c r="AI82" s="440" t="s">
        <v>488</v>
      </c>
      <c r="AJ82" s="440" t="s">
        <v>488</v>
      </c>
      <c r="AK82" s="440" t="s">
        <v>488</v>
      </c>
      <c r="AL82" s="440" t="s">
        <v>488</v>
      </c>
      <c r="AM82" s="440" t="s">
        <v>488</v>
      </c>
      <c r="AN82" s="440" t="s">
        <v>488</v>
      </c>
      <c r="AO82" s="440" t="s">
        <v>488</v>
      </c>
      <c r="AP82" s="440" t="s">
        <v>488</v>
      </c>
      <c r="AQ82" s="440" t="s">
        <v>488</v>
      </c>
      <c r="AR82" s="440" t="s">
        <v>488</v>
      </c>
      <c r="AS82" s="440" t="s">
        <v>488</v>
      </c>
      <c r="AT82" s="440" t="s">
        <v>488</v>
      </c>
      <c r="AU82" s="440" t="s">
        <v>488</v>
      </c>
      <c r="AV82" s="440" t="s">
        <v>488</v>
      </c>
      <c r="AW82" s="440" t="s">
        <v>488</v>
      </c>
      <c r="AX82" s="440" t="s">
        <v>488</v>
      </c>
      <c r="AY82" s="440" t="s">
        <v>488</v>
      </c>
      <c r="AZ82" s="440" t="s">
        <v>488</v>
      </c>
      <c r="BA82" s="440" t="s">
        <v>488</v>
      </c>
      <c r="BB82" s="440" t="s">
        <v>488</v>
      </c>
      <c r="BC82" s="543">
        <f>BD82+BE82+BF82+BG82</f>
        <v>15.654</v>
      </c>
      <c r="BD82" s="440">
        <v>0</v>
      </c>
      <c r="BE82" s="440">
        <v>0</v>
      </c>
      <c r="BF82" s="541">
        <f>T82</f>
        <v>15.654</v>
      </c>
      <c r="BG82" s="440">
        <v>0</v>
      </c>
      <c r="BH82" s="543">
        <f>SUM(BI82:BL82)</f>
        <v>15.919322033898306</v>
      </c>
      <c r="BI82" s="426">
        <f t="shared" si="33"/>
        <v>0</v>
      </c>
      <c r="BJ82" s="426">
        <f t="shared" si="33"/>
        <v>0</v>
      </c>
      <c r="BK82" s="426">
        <f>U82</f>
        <v>15.919322033898306</v>
      </c>
      <c r="BL82" s="426">
        <f>BG82</f>
        <v>0</v>
      </c>
      <c r="BM82" s="543">
        <f t="shared" si="17"/>
        <v>15.654</v>
      </c>
      <c r="BN82" s="539">
        <f t="shared" si="18"/>
        <v>0</v>
      </c>
      <c r="BO82" s="539">
        <f t="shared" si="18"/>
        <v>0</v>
      </c>
      <c r="BP82" s="539">
        <f t="shared" si="18"/>
        <v>15.654</v>
      </c>
      <c r="BQ82" s="539">
        <f t="shared" si="19"/>
        <v>0</v>
      </c>
      <c r="BR82" s="543">
        <f t="shared" si="20"/>
        <v>15.919322033898306</v>
      </c>
      <c r="BS82" s="539">
        <f t="shared" si="21"/>
        <v>0</v>
      </c>
      <c r="BT82" s="539">
        <f t="shared" si="21"/>
        <v>0</v>
      </c>
      <c r="BU82" s="539">
        <f t="shared" si="21"/>
        <v>15.919322033898306</v>
      </c>
      <c r="BV82" s="539">
        <f t="shared" si="21"/>
        <v>0</v>
      </c>
      <c r="BW82" s="544" t="s">
        <v>695</v>
      </c>
      <c r="BY82" s="545"/>
    </row>
    <row r="83" spans="1:77" ht="82.5" customHeight="1" x14ac:dyDescent="0.25">
      <c r="A83" s="258" t="s">
        <v>651</v>
      </c>
      <c r="B83" s="259" t="s">
        <v>648</v>
      </c>
      <c r="C83" s="260" t="s">
        <v>698</v>
      </c>
      <c r="D83" s="260" t="s">
        <v>626</v>
      </c>
      <c r="E83" s="281">
        <v>2020</v>
      </c>
      <c r="F83" s="281">
        <f>E83</f>
        <v>2020</v>
      </c>
      <c r="G83" s="295" t="s">
        <v>694</v>
      </c>
      <c r="H83" s="261" t="s">
        <v>488</v>
      </c>
      <c r="I83" s="260">
        <v>0.89000000000000012</v>
      </c>
      <c r="J83" s="282" t="s">
        <v>681</v>
      </c>
      <c r="K83" s="296" t="s">
        <v>488</v>
      </c>
      <c r="L83" s="553">
        <f>I83/1.18*1.2</f>
        <v>0.90508474576271192</v>
      </c>
      <c r="M83" s="295" t="s">
        <v>659</v>
      </c>
      <c r="N83" s="294" t="s">
        <v>488</v>
      </c>
      <c r="O83" s="294" t="s">
        <v>488</v>
      </c>
      <c r="P83" s="294" t="s">
        <v>488</v>
      </c>
      <c r="Q83" s="294" t="s">
        <v>488</v>
      </c>
      <c r="R83" s="294" t="s">
        <v>488</v>
      </c>
      <c r="S83" s="294" t="s">
        <v>488</v>
      </c>
      <c r="T83" s="261">
        <f>I83</f>
        <v>0.89000000000000012</v>
      </c>
      <c r="U83" s="261">
        <f t="shared" si="14"/>
        <v>0.90508474576271192</v>
      </c>
      <c r="V83" s="261" t="s">
        <v>488</v>
      </c>
      <c r="W83" s="296">
        <f>T83</f>
        <v>0.89000000000000012</v>
      </c>
      <c r="X83" s="296">
        <f>W83/1.18*1.2</f>
        <v>0.90508474576271192</v>
      </c>
      <c r="Y83" s="297" t="s">
        <v>488</v>
      </c>
      <c r="Z83" s="297" t="s">
        <v>488</v>
      </c>
      <c r="AA83" s="297" t="s">
        <v>488</v>
      </c>
      <c r="AB83" s="297" t="s">
        <v>488</v>
      </c>
      <c r="AC83" s="297" t="s">
        <v>488</v>
      </c>
      <c r="AD83" s="297" t="s">
        <v>488</v>
      </c>
      <c r="AE83" s="297" t="s">
        <v>488</v>
      </c>
      <c r="AF83" s="297" t="s">
        <v>488</v>
      </c>
      <c r="AG83" s="297" t="s">
        <v>488</v>
      </c>
      <c r="AH83" s="297" t="s">
        <v>488</v>
      </c>
      <c r="AI83" s="297" t="s">
        <v>488</v>
      </c>
      <c r="AJ83" s="297" t="s">
        <v>488</v>
      </c>
      <c r="AK83" s="297" t="s">
        <v>488</v>
      </c>
      <c r="AL83" s="297" t="s">
        <v>488</v>
      </c>
      <c r="AM83" s="297" t="s">
        <v>488</v>
      </c>
      <c r="AN83" s="297" t="s">
        <v>488</v>
      </c>
      <c r="AO83" s="297" t="s">
        <v>488</v>
      </c>
      <c r="AP83" s="297" t="s">
        <v>488</v>
      </c>
      <c r="AQ83" s="297" t="s">
        <v>488</v>
      </c>
      <c r="AR83" s="297" t="s">
        <v>488</v>
      </c>
      <c r="AS83" s="297" t="s">
        <v>488</v>
      </c>
      <c r="AT83" s="297" t="s">
        <v>488</v>
      </c>
      <c r="AU83" s="297" t="s">
        <v>488</v>
      </c>
      <c r="AV83" s="297" t="s">
        <v>488</v>
      </c>
      <c r="AW83" s="297" t="s">
        <v>488</v>
      </c>
      <c r="AX83" s="440" t="s">
        <v>488</v>
      </c>
      <c r="AY83" s="297" t="s">
        <v>488</v>
      </c>
      <c r="AZ83" s="297" t="s">
        <v>488</v>
      </c>
      <c r="BA83" s="297" t="s">
        <v>488</v>
      </c>
      <c r="BB83" s="297" t="s">
        <v>488</v>
      </c>
      <c r="BC83" s="298">
        <f>BD83+BE83+BF83+BG83</f>
        <v>0.89000000000000012</v>
      </c>
      <c r="BD83" s="284">
        <v>0</v>
      </c>
      <c r="BE83" s="284">
        <v>0</v>
      </c>
      <c r="BF83" s="296">
        <f>T83</f>
        <v>0.89000000000000012</v>
      </c>
      <c r="BG83" s="297">
        <v>0</v>
      </c>
      <c r="BH83" s="298">
        <f>SUM(BI83:BL83)</f>
        <v>0.90508474576271192</v>
      </c>
      <c r="BI83" s="260">
        <f t="shared" si="33"/>
        <v>0</v>
      </c>
      <c r="BJ83" s="260">
        <f t="shared" si="33"/>
        <v>0</v>
      </c>
      <c r="BK83" s="260">
        <f>U83</f>
        <v>0.90508474576271192</v>
      </c>
      <c r="BL83" s="260">
        <f>BG83</f>
        <v>0</v>
      </c>
      <c r="BM83" s="298">
        <f t="shared" si="17"/>
        <v>0.89000000000000012</v>
      </c>
      <c r="BN83" s="261">
        <f t="shared" si="18"/>
        <v>0</v>
      </c>
      <c r="BO83" s="261">
        <f t="shared" si="18"/>
        <v>0</v>
      </c>
      <c r="BP83" s="261">
        <f>SUM(AL83,AV83,BF83)</f>
        <v>0.89000000000000012</v>
      </c>
      <c r="BQ83" s="261">
        <f t="shared" si="19"/>
        <v>0</v>
      </c>
      <c r="BR83" s="298">
        <f t="shared" si="20"/>
        <v>0.90508474576271192</v>
      </c>
      <c r="BS83" s="261">
        <f t="shared" si="21"/>
        <v>0</v>
      </c>
      <c r="BT83" s="261">
        <f t="shared" si="21"/>
        <v>0</v>
      </c>
      <c r="BU83" s="261">
        <f t="shared" si="21"/>
        <v>0.90508474576271192</v>
      </c>
      <c r="BV83" s="261">
        <f t="shared" si="21"/>
        <v>0</v>
      </c>
      <c r="BW83" s="300" t="s">
        <v>695</v>
      </c>
      <c r="BY83" s="340"/>
    </row>
    <row r="84" spans="1:77" ht="30" x14ac:dyDescent="0.25">
      <c r="A84" s="258" t="s">
        <v>699</v>
      </c>
      <c r="B84" s="259" t="s">
        <v>700</v>
      </c>
      <c r="C84" s="260" t="s">
        <v>587</v>
      </c>
      <c r="D84" s="260" t="s">
        <v>488</v>
      </c>
      <c r="E84" s="260" t="s">
        <v>488</v>
      </c>
      <c r="F84" s="260" t="s">
        <v>488</v>
      </c>
      <c r="G84" s="260" t="s">
        <v>488</v>
      </c>
      <c r="H84" s="261" t="s">
        <v>488</v>
      </c>
      <c r="I84" s="260" t="s">
        <v>488</v>
      </c>
      <c r="J84" s="260" t="s">
        <v>488</v>
      </c>
      <c r="K84" s="260" t="s">
        <v>488</v>
      </c>
      <c r="L84" s="551" t="s">
        <v>488</v>
      </c>
      <c r="M84" s="260" t="s">
        <v>488</v>
      </c>
      <c r="N84" s="260" t="s">
        <v>488</v>
      </c>
      <c r="O84" s="260" t="s">
        <v>488</v>
      </c>
      <c r="P84" s="260" t="s">
        <v>488</v>
      </c>
      <c r="Q84" s="260" t="s">
        <v>488</v>
      </c>
      <c r="R84" s="260" t="s">
        <v>488</v>
      </c>
      <c r="S84" s="260" t="s">
        <v>488</v>
      </c>
      <c r="T84" s="260" t="s">
        <v>488</v>
      </c>
      <c r="U84" s="260" t="s">
        <v>488</v>
      </c>
      <c r="V84" s="260" t="s">
        <v>488</v>
      </c>
      <c r="W84" s="260" t="s">
        <v>488</v>
      </c>
      <c r="X84" s="260" t="s">
        <v>488</v>
      </c>
      <c r="Y84" s="260" t="s">
        <v>488</v>
      </c>
      <c r="Z84" s="260" t="s">
        <v>488</v>
      </c>
      <c r="AA84" s="260" t="s">
        <v>488</v>
      </c>
      <c r="AB84" s="260" t="s">
        <v>488</v>
      </c>
      <c r="AC84" s="260" t="s">
        <v>488</v>
      </c>
      <c r="AD84" s="260" t="s">
        <v>488</v>
      </c>
      <c r="AE84" s="260" t="s">
        <v>488</v>
      </c>
      <c r="AF84" s="260" t="s">
        <v>488</v>
      </c>
      <c r="AG84" s="260" t="s">
        <v>488</v>
      </c>
      <c r="AH84" s="260" t="s">
        <v>488</v>
      </c>
      <c r="AI84" s="260" t="s">
        <v>488</v>
      </c>
      <c r="AJ84" s="260" t="s">
        <v>488</v>
      </c>
      <c r="AK84" s="260" t="s">
        <v>488</v>
      </c>
      <c r="AL84" s="260" t="s">
        <v>488</v>
      </c>
      <c r="AM84" s="260" t="s">
        <v>488</v>
      </c>
      <c r="AN84" s="260" t="s">
        <v>488</v>
      </c>
      <c r="AO84" s="260" t="s">
        <v>488</v>
      </c>
      <c r="AP84" s="260" t="s">
        <v>488</v>
      </c>
      <c r="AQ84" s="260" t="s">
        <v>488</v>
      </c>
      <c r="AR84" s="260" t="s">
        <v>488</v>
      </c>
      <c r="AS84" s="260" t="s">
        <v>488</v>
      </c>
      <c r="AT84" s="260" t="s">
        <v>488</v>
      </c>
      <c r="AU84" s="260" t="s">
        <v>488</v>
      </c>
      <c r="AV84" s="260" t="s">
        <v>488</v>
      </c>
      <c r="AW84" s="260" t="s">
        <v>488</v>
      </c>
      <c r="AX84" s="426" t="s">
        <v>488</v>
      </c>
      <c r="AY84" s="260" t="s">
        <v>488</v>
      </c>
      <c r="AZ84" s="260" t="s">
        <v>488</v>
      </c>
      <c r="BA84" s="260" t="s">
        <v>488</v>
      </c>
      <c r="BB84" s="260" t="s">
        <v>488</v>
      </c>
      <c r="BC84" s="260" t="s">
        <v>488</v>
      </c>
      <c r="BD84" s="260" t="s">
        <v>488</v>
      </c>
      <c r="BE84" s="260" t="s">
        <v>488</v>
      </c>
      <c r="BF84" s="260" t="s">
        <v>488</v>
      </c>
      <c r="BG84" s="260" t="s">
        <v>488</v>
      </c>
      <c r="BH84" s="260" t="s">
        <v>488</v>
      </c>
      <c r="BI84" s="260" t="s">
        <v>488</v>
      </c>
      <c r="BJ84" s="260" t="s">
        <v>488</v>
      </c>
      <c r="BK84" s="260" t="s">
        <v>488</v>
      </c>
      <c r="BL84" s="260" t="s">
        <v>488</v>
      </c>
      <c r="BM84" s="260" t="s">
        <v>488</v>
      </c>
      <c r="BN84" s="260" t="s">
        <v>488</v>
      </c>
      <c r="BO84" s="260" t="s">
        <v>488</v>
      </c>
      <c r="BP84" s="260" t="s">
        <v>488</v>
      </c>
      <c r="BQ84" s="260" t="s">
        <v>488</v>
      </c>
      <c r="BR84" s="260" t="s">
        <v>488</v>
      </c>
      <c r="BS84" s="260" t="s">
        <v>488</v>
      </c>
      <c r="BT84" s="260" t="s">
        <v>488</v>
      </c>
      <c r="BU84" s="260" t="s">
        <v>488</v>
      </c>
      <c r="BV84" s="260" t="s">
        <v>488</v>
      </c>
      <c r="BW84" s="260" t="s">
        <v>488</v>
      </c>
      <c r="BY84" s="340"/>
    </row>
    <row r="85" spans="1:77" ht="30" x14ac:dyDescent="0.25">
      <c r="A85" s="258" t="s">
        <v>701</v>
      </c>
      <c r="B85" s="259" t="s">
        <v>702</v>
      </c>
      <c r="C85" s="260" t="s">
        <v>587</v>
      </c>
      <c r="D85" s="260" t="s">
        <v>488</v>
      </c>
      <c r="E85" s="260" t="s">
        <v>488</v>
      </c>
      <c r="F85" s="260" t="s">
        <v>488</v>
      </c>
      <c r="G85" s="260" t="s">
        <v>488</v>
      </c>
      <c r="H85" s="261" t="s">
        <v>488</v>
      </c>
      <c r="I85" s="260" t="s">
        <v>488</v>
      </c>
      <c r="J85" s="260" t="s">
        <v>488</v>
      </c>
      <c r="K85" s="260" t="s">
        <v>488</v>
      </c>
      <c r="L85" s="551" t="s">
        <v>488</v>
      </c>
      <c r="M85" s="260" t="s">
        <v>488</v>
      </c>
      <c r="N85" s="260" t="s">
        <v>488</v>
      </c>
      <c r="O85" s="260" t="s">
        <v>488</v>
      </c>
      <c r="P85" s="260" t="s">
        <v>488</v>
      </c>
      <c r="Q85" s="260" t="s">
        <v>488</v>
      </c>
      <c r="R85" s="260" t="s">
        <v>488</v>
      </c>
      <c r="S85" s="260" t="s">
        <v>488</v>
      </c>
      <c r="T85" s="260" t="s">
        <v>488</v>
      </c>
      <c r="U85" s="260" t="s">
        <v>488</v>
      </c>
      <c r="V85" s="260" t="s">
        <v>488</v>
      </c>
      <c r="W85" s="260" t="s">
        <v>488</v>
      </c>
      <c r="X85" s="260" t="s">
        <v>488</v>
      </c>
      <c r="Y85" s="260" t="s">
        <v>488</v>
      </c>
      <c r="Z85" s="260" t="s">
        <v>488</v>
      </c>
      <c r="AA85" s="260" t="s">
        <v>488</v>
      </c>
      <c r="AB85" s="260" t="s">
        <v>488</v>
      </c>
      <c r="AC85" s="260" t="s">
        <v>488</v>
      </c>
      <c r="AD85" s="260" t="s">
        <v>488</v>
      </c>
      <c r="AE85" s="260" t="s">
        <v>488</v>
      </c>
      <c r="AF85" s="260" t="s">
        <v>488</v>
      </c>
      <c r="AG85" s="260" t="s">
        <v>488</v>
      </c>
      <c r="AH85" s="260" t="s">
        <v>488</v>
      </c>
      <c r="AI85" s="260" t="s">
        <v>488</v>
      </c>
      <c r="AJ85" s="260" t="s">
        <v>488</v>
      </c>
      <c r="AK85" s="260" t="s">
        <v>488</v>
      </c>
      <c r="AL85" s="260" t="s">
        <v>488</v>
      </c>
      <c r="AM85" s="260" t="s">
        <v>488</v>
      </c>
      <c r="AN85" s="260" t="s">
        <v>488</v>
      </c>
      <c r="AO85" s="260" t="s">
        <v>488</v>
      </c>
      <c r="AP85" s="260" t="s">
        <v>488</v>
      </c>
      <c r="AQ85" s="260" t="s">
        <v>488</v>
      </c>
      <c r="AR85" s="260" t="s">
        <v>488</v>
      </c>
      <c r="AS85" s="260" t="s">
        <v>488</v>
      </c>
      <c r="AT85" s="260" t="s">
        <v>488</v>
      </c>
      <c r="AU85" s="260" t="s">
        <v>488</v>
      </c>
      <c r="AV85" s="260" t="s">
        <v>488</v>
      </c>
      <c r="AW85" s="260" t="s">
        <v>488</v>
      </c>
      <c r="AX85" s="426" t="s">
        <v>488</v>
      </c>
      <c r="AY85" s="260" t="s">
        <v>488</v>
      </c>
      <c r="AZ85" s="260" t="s">
        <v>488</v>
      </c>
      <c r="BA85" s="260" t="s">
        <v>488</v>
      </c>
      <c r="BB85" s="260" t="s">
        <v>488</v>
      </c>
      <c r="BC85" s="260" t="s">
        <v>488</v>
      </c>
      <c r="BD85" s="260" t="s">
        <v>488</v>
      </c>
      <c r="BE85" s="260" t="s">
        <v>488</v>
      </c>
      <c r="BF85" s="260" t="s">
        <v>488</v>
      </c>
      <c r="BG85" s="260" t="s">
        <v>488</v>
      </c>
      <c r="BH85" s="260" t="s">
        <v>488</v>
      </c>
      <c r="BI85" s="260" t="s">
        <v>488</v>
      </c>
      <c r="BJ85" s="260" t="s">
        <v>488</v>
      </c>
      <c r="BK85" s="260" t="s">
        <v>488</v>
      </c>
      <c r="BL85" s="260" t="s">
        <v>488</v>
      </c>
      <c r="BM85" s="260" t="s">
        <v>488</v>
      </c>
      <c r="BN85" s="260" t="s">
        <v>488</v>
      </c>
      <c r="BO85" s="260" t="s">
        <v>488</v>
      </c>
      <c r="BP85" s="260" t="s">
        <v>488</v>
      </c>
      <c r="BQ85" s="260" t="s">
        <v>488</v>
      </c>
      <c r="BR85" s="260" t="s">
        <v>488</v>
      </c>
      <c r="BS85" s="260" t="s">
        <v>488</v>
      </c>
      <c r="BT85" s="260" t="s">
        <v>488</v>
      </c>
      <c r="BU85" s="260" t="s">
        <v>488</v>
      </c>
      <c r="BV85" s="260" t="s">
        <v>488</v>
      </c>
      <c r="BW85" s="260" t="s">
        <v>488</v>
      </c>
      <c r="BY85" s="340"/>
    </row>
    <row r="86" spans="1:77" ht="30" x14ac:dyDescent="0.25">
      <c r="A86" s="258" t="s">
        <v>703</v>
      </c>
      <c r="B86" s="259" t="s">
        <v>704</v>
      </c>
      <c r="C86" s="260" t="s">
        <v>587</v>
      </c>
      <c r="D86" s="260" t="s">
        <v>488</v>
      </c>
      <c r="E86" s="260" t="s">
        <v>488</v>
      </c>
      <c r="F86" s="260" t="s">
        <v>488</v>
      </c>
      <c r="G86" s="260" t="s">
        <v>488</v>
      </c>
      <c r="H86" s="261" t="s">
        <v>488</v>
      </c>
      <c r="I86" s="260" t="s">
        <v>488</v>
      </c>
      <c r="J86" s="260" t="s">
        <v>488</v>
      </c>
      <c r="K86" s="260" t="s">
        <v>488</v>
      </c>
      <c r="L86" s="551" t="s">
        <v>488</v>
      </c>
      <c r="M86" s="260" t="s">
        <v>488</v>
      </c>
      <c r="N86" s="260" t="s">
        <v>488</v>
      </c>
      <c r="O86" s="260" t="s">
        <v>488</v>
      </c>
      <c r="P86" s="260" t="s">
        <v>488</v>
      </c>
      <c r="Q86" s="260" t="s">
        <v>488</v>
      </c>
      <c r="R86" s="260" t="s">
        <v>488</v>
      </c>
      <c r="S86" s="260" t="s">
        <v>488</v>
      </c>
      <c r="T86" s="260" t="s">
        <v>488</v>
      </c>
      <c r="U86" s="260" t="s">
        <v>488</v>
      </c>
      <c r="V86" s="260" t="s">
        <v>488</v>
      </c>
      <c r="W86" s="260" t="s">
        <v>488</v>
      </c>
      <c r="X86" s="260" t="s">
        <v>488</v>
      </c>
      <c r="Y86" s="260" t="s">
        <v>488</v>
      </c>
      <c r="Z86" s="260" t="s">
        <v>488</v>
      </c>
      <c r="AA86" s="260" t="s">
        <v>488</v>
      </c>
      <c r="AB86" s="260" t="s">
        <v>488</v>
      </c>
      <c r="AC86" s="260" t="s">
        <v>488</v>
      </c>
      <c r="AD86" s="260" t="s">
        <v>488</v>
      </c>
      <c r="AE86" s="260" t="s">
        <v>488</v>
      </c>
      <c r="AF86" s="260" t="s">
        <v>488</v>
      </c>
      <c r="AG86" s="260" t="s">
        <v>488</v>
      </c>
      <c r="AH86" s="260" t="s">
        <v>488</v>
      </c>
      <c r="AI86" s="260" t="s">
        <v>488</v>
      </c>
      <c r="AJ86" s="260" t="s">
        <v>488</v>
      </c>
      <c r="AK86" s="260" t="s">
        <v>488</v>
      </c>
      <c r="AL86" s="260" t="s">
        <v>488</v>
      </c>
      <c r="AM86" s="260" t="s">
        <v>488</v>
      </c>
      <c r="AN86" s="260" t="s">
        <v>488</v>
      </c>
      <c r="AO86" s="260" t="s">
        <v>488</v>
      </c>
      <c r="AP86" s="260" t="s">
        <v>488</v>
      </c>
      <c r="AQ86" s="260" t="s">
        <v>488</v>
      </c>
      <c r="AR86" s="260" t="s">
        <v>488</v>
      </c>
      <c r="AS86" s="260" t="s">
        <v>488</v>
      </c>
      <c r="AT86" s="260" t="s">
        <v>488</v>
      </c>
      <c r="AU86" s="260" t="s">
        <v>488</v>
      </c>
      <c r="AV86" s="260" t="s">
        <v>488</v>
      </c>
      <c r="AW86" s="260" t="s">
        <v>488</v>
      </c>
      <c r="AX86" s="426" t="s">
        <v>488</v>
      </c>
      <c r="AY86" s="260" t="s">
        <v>488</v>
      </c>
      <c r="AZ86" s="260" t="s">
        <v>488</v>
      </c>
      <c r="BA86" s="260" t="s">
        <v>488</v>
      </c>
      <c r="BB86" s="260" t="s">
        <v>488</v>
      </c>
      <c r="BC86" s="260" t="s">
        <v>488</v>
      </c>
      <c r="BD86" s="260" t="s">
        <v>488</v>
      </c>
      <c r="BE86" s="260" t="s">
        <v>488</v>
      </c>
      <c r="BF86" s="260" t="s">
        <v>488</v>
      </c>
      <c r="BG86" s="260" t="s">
        <v>488</v>
      </c>
      <c r="BH86" s="260" t="s">
        <v>488</v>
      </c>
      <c r="BI86" s="260" t="s">
        <v>488</v>
      </c>
      <c r="BJ86" s="260" t="s">
        <v>488</v>
      </c>
      <c r="BK86" s="260" t="s">
        <v>488</v>
      </c>
      <c r="BL86" s="260" t="s">
        <v>488</v>
      </c>
      <c r="BM86" s="260" t="s">
        <v>488</v>
      </c>
      <c r="BN86" s="260" t="s">
        <v>488</v>
      </c>
      <c r="BO86" s="260" t="s">
        <v>488</v>
      </c>
      <c r="BP86" s="260" t="s">
        <v>488</v>
      </c>
      <c r="BQ86" s="260" t="s">
        <v>488</v>
      </c>
      <c r="BR86" s="260" t="s">
        <v>488</v>
      </c>
      <c r="BS86" s="260" t="s">
        <v>488</v>
      </c>
      <c r="BT86" s="260" t="s">
        <v>488</v>
      </c>
      <c r="BU86" s="260" t="s">
        <v>488</v>
      </c>
      <c r="BV86" s="260" t="s">
        <v>488</v>
      </c>
      <c r="BW86" s="260" t="s">
        <v>488</v>
      </c>
      <c r="BY86" s="340"/>
    </row>
    <row r="87" spans="1:77" ht="30" x14ac:dyDescent="0.25">
      <c r="A87" s="258" t="s">
        <v>705</v>
      </c>
      <c r="B87" s="259" t="s">
        <v>706</v>
      </c>
      <c r="C87" s="260" t="s">
        <v>587</v>
      </c>
      <c r="D87" s="260" t="s">
        <v>488</v>
      </c>
      <c r="E87" s="260" t="s">
        <v>488</v>
      </c>
      <c r="F87" s="260" t="s">
        <v>488</v>
      </c>
      <c r="G87" s="260" t="s">
        <v>488</v>
      </c>
      <c r="H87" s="261" t="s">
        <v>488</v>
      </c>
      <c r="I87" s="260" t="s">
        <v>488</v>
      </c>
      <c r="J87" s="260" t="s">
        <v>488</v>
      </c>
      <c r="K87" s="260" t="s">
        <v>488</v>
      </c>
      <c r="L87" s="551" t="s">
        <v>488</v>
      </c>
      <c r="M87" s="260" t="s">
        <v>488</v>
      </c>
      <c r="N87" s="260" t="s">
        <v>488</v>
      </c>
      <c r="O87" s="260" t="s">
        <v>488</v>
      </c>
      <c r="P87" s="260" t="s">
        <v>488</v>
      </c>
      <c r="Q87" s="260" t="s">
        <v>488</v>
      </c>
      <c r="R87" s="260" t="s">
        <v>488</v>
      </c>
      <c r="S87" s="260" t="s">
        <v>488</v>
      </c>
      <c r="T87" s="260" t="s">
        <v>488</v>
      </c>
      <c r="U87" s="260" t="s">
        <v>488</v>
      </c>
      <c r="V87" s="260" t="s">
        <v>488</v>
      </c>
      <c r="W87" s="260" t="s">
        <v>488</v>
      </c>
      <c r="X87" s="260" t="s">
        <v>488</v>
      </c>
      <c r="Y87" s="260" t="s">
        <v>488</v>
      </c>
      <c r="Z87" s="260" t="s">
        <v>488</v>
      </c>
      <c r="AA87" s="260" t="s">
        <v>488</v>
      </c>
      <c r="AB87" s="260" t="s">
        <v>488</v>
      </c>
      <c r="AC87" s="260" t="s">
        <v>488</v>
      </c>
      <c r="AD87" s="260" t="s">
        <v>488</v>
      </c>
      <c r="AE87" s="260" t="s">
        <v>488</v>
      </c>
      <c r="AF87" s="260" t="s">
        <v>488</v>
      </c>
      <c r="AG87" s="260" t="s">
        <v>488</v>
      </c>
      <c r="AH87" s="260" t="s">
        <v>488</v>
      </c>
      <c r="AI87" s="260" t="s">
        <v>488</v>
      </c>
      <c r="AJ87" s="260" t="s">
        <v>488</v>
      </c>
      <c r="AK87" s="260" t="s">
        <v>488</v>
      </c>
      <c r="AL87" s="260" t="s">
        <v>488</v>
      </c>
      <c r="AM87" s="260" t="s">
        <v>488</v>
      </c>
      <c r="AN87" s="260" t="s">
        <v>488</v>
      </c>
      <c r="AO87" s="260" t="s">
        <v>488</v>
      </c>
      <c r="AP87" s="260" t="s">
        <v>488</v>
      </c>
      <c r="AQ87" s="260" t="s">
        <v>488</v>
      </c>
      <c r="AR87" s="260" t="s">
        <v>488</v>
      </c>
      <c r="AS87" s="260" t="s">
        <v>488</v>
      </c>
      <c r="AT87" s="260" t="s">
        <v>488</v>
      </c>
      <c r="AU87" s="260" t="s">
        <v>488</v>
      </c>
      <c r="AV87" s="260" t="s">
        <v>488</v>
      </c>
      <c r="AW87" s="260" t="s">
        <v>488</v>
      </c>
      <c r="AX87" s="426" t="s">
        <v>488</v>
      </c>
      <c r="AY87" s="260" t="s">
        <v>488</v>
      </c>
      <c r="AZ87" s="260" t="s">
        <v>488</v>
      </c>
      <c r="BA87" s="260" t="s">
        <v>488</v>
      </c>
      <c r="BB87" s="260" t="s">
        <v>488</v>
      </c>
      <c r="BC87" s="260" t="s">
        <v>488</v>
      </c>
      <c r="BD87" s="260" t="s">
        <v>488</v>
      </c>
      <c r="BE87" s="260" t="s">
        <v>488</v>
      </c>
      <c r="BF87" s="260" t="s">
        <v>488</v>
      </c>
      <c r="BG87" s="260" t="s">
        <v>488</v>
      </c>
      <c r="BH87" s="260" t="s">
        <v>488</v>
      </c>
      <c r="BI87" s="260" t="s">
        <v>488</v>
      </c>
      <c r="BJ87" s="260" t="s">
        <v>488</v>
      </c>
      <c r="BK87" s="260" t="s">
        <v>488</v>
      </c>
      <c r="BL87" s="260" t="s">
        <v>488</v>
      </c>
      <c r="BM87" s="260" t="s">
        <v>488</v>
      </c>
      <c r="BN87" s="260" t="s">
        <v>488</v>
      </c>
      <c r="BO87" s="260" t="s">
        <v>488</v>
      </c>
      <c r="BP87" s="260" t="s">
        <v>488</v>
      </c>
      <c r="BQ87" s="260" t="s">
        <v>488</v>
      </c>
      <c r="BR87" s="260" t="s">
        <v>488</v>
      </c>
      <c r="BS87" s="260" t="s">
        <v>488</v>
      </c>
      <c r="BT87" s="260" t="s">
        <v>488</v>
      </c>
      <c r="BU87" s="260" t="s">
        <v>488</v>
      </c>
      <c r="BV87" s="260" t="s">
        <v>488</v>
      </c>
      <c r="BW87" s="260" t="s">
        <v>488</v>
      </c>
      <c r="BY87" s="340"/>
    </row>
    <row r="88" spans="1:77" ht="39" customHeight="1" x14ac:dyDescent="0.25">
      <c r="A88" s="258" t="s">
        <v>707</v>
      </c>
      <c r="B88" s="259" t="s">
        <v>708</v>
      </c>
      <c r="C88" s="260" t="s">
        <v>587</v>
      </c>
      <c r="D88" s="260" t="s">
        <v>488</v>
      </c>
      <c r="E88" s="260" t="s">
        <v>488</v>
      </c>
      <c r="F88" s="260" t="s">
        <v>488</v>
      </c>
      <c r="G88" s="260" t="s">
        <v>488</v>
      </c>
      <c r="H88" s="261" t="s">
        <v>488</v>
      </c>
      <c r="I88" s="260" t="s">
        <v>488</v>
      </c>
      <c r="J88" s="260" t="s">
        <v>488</v>
      </c>
      <c r="K88" s="260" t="s">
        <v>488</v>
      </c>
      <c r="L88" s="551" t="s">
        <v>488</v>
      </c>
      <c r="M88" s="260" t="s">
        <v>488</v>
      </c>
      <c r="N88" s="260" t="s">
        <v>488</v>
      </c>
      <c r="O88" s="260" t="s">
        <v>488</v>
      </c>
      <c r="P88" s="260" t="s">
        <v>488</v>
      </c>
      <c r="Q88" s="260" t="s">
        <v>488</v>
      </c>
      <c r="R88" s="260" t="s">
        <v>488</v>
      </c>
      <c r="S88" s="260" t="s">
        <v>488</v>
      </c>
      <c r="T88" s="260" t="s">
        <v>488</v>
      </c>
      <c r="U88" s="260" t="s">
        <v>488</v>
      </c>
      <c r="V88" s="260" t="s">
        <v>488</v>
      </c>
      <c r="W88" s="260" t="s">
        <v>488</v>
      </c>
      <c r="X88" s="260" t="s">
        <v>488</v>
      </c>
      <c r="Y88" s="260" t="s">
        <v>488</v>
      </c>
      <c r="Z88" s="260" t="s">
        <v>488</v>
      </c>
      <c r="AA88" s="260" t="s">
        <v>488</v>
      </c>
      <c r="AB88" s="260" t="s">
        <v>488</v>
      </c>
      <c r="AC88" s="260" t="s">
        <v>488</v>
      </c>
      <c r="AD88" s="260" t="s">
        <v>488</v>
      </c>
      <c r="AE88" s="260" t="s">
        <v>488</v>
      </c>
      <c r="AF88" s="260" t="s">
        <v>488</v>
      </c>
      <c r="AG88" s="260" t="s">
        <v>488</v>
      </c>
      <c r="AH88" s="260" t="s">
        <v>488</v>
      </c>
      <c r="AI88" s="260" t="s">
        <v>488</v>
      </c>
      <c r="AJ88" s="260" t="s">
        <v>488</v>
      </c>
      <c r="AK88" s="260" t="s">
        <v>488</v>
      </c>
      <c r="AL88" s="260" t="s">
        <v>488</v>
      </c>
      <c r="AM88" s="260" t="s">
        <v>488</v>
      </c>
      <c r="AN88" s="260" t="s">
        <v>488</v>
      </c>
      <c r="AO88" s="260" t="s">
        <v>488</v>
      </c>
      <c r="AP88" s="260" t="s">
        <v>488</v>
      </c>
      <c r="AQ88" s="260" t="s">
        <v>488</v>
      </c>
      <c r="AR88" s="260" t="s">
        <v>488</v>
      </c>
      <c r="AS88" s="260" t="s">
        <v>488</v>
      </c>
      <c r="AT88" s="260" t="s">
        <v>488</v>
      </c>
      <c r="AU88" s="260" t="s">
        <v>488</v>
      </c>
      <c r="AV88" s="260" t="s">
        <v>488</v>
      </c>
      <c r="AW88" s="260" t="s">
        <v>488</v>
      </c>
      <c r="AX88" s="426" t="s">
        <v>488</v>
      </c>
      <c r="AY88" s="260" t="s">
        <v>488</v>
      </c>
      <c r="AZ88" s="260" t="s">
        <v>488</v>
      </c>
      <c r="BA88" s="260" t="s">
        <v>488</v>
      </c>
      <c r="BB88" s="260" t="s">
        <v>488</v>
      </c>
      <c r="BC88" s="260" t="s">
        <v>488</v>
      </c>
      <c r="BD88" s="260" t="s">
        <v>488</v>
      </c>
      <c r="BE88" s="260" t="s">
        <v>488</v>
      </c>
      <c r="BF88" s="260" t="s">
        <v>488</v>
      </c>
      <c r="BG88" s="260" t="s">
        <v>488</v>
      </c>
      <c r="BH88" s="260" t="s">
        <v>488</v>
      </c>
      <c r="BI88" s="260" t="s">
        <v>488</v>
      </c>
      <c r="BJ88" s="260" t="s">
        <v>488</v>
      </c>
      <c r="BK88" s="260" t="s">
        <v>488</v>
      </c>
      <c r="BL88" s="260" t="s">
        <v>488</v>
      </c>
      <c r="BM88" s="260" t="s">
        <v>488</v>
      </c>
      <c r="BN88" s="260" t="s">
        <v>488</v>
      </c>
      <c r="BO88" s="260" t="s">
        <v>488</v>
      </c>
      <c r="BP88" s="260" t="s">
        <v>488</v>
      </c>
      <c r="BQ88" s="260" t="s">
        <v>488</v>
      </c>
      <c r="BR88" s="260" t="s">
        <v>488</v>
      </c>
      <c r="BS88" s="260" t="s">
        <v>488</v>
      </c>
      <c r="BT88" s="260" t="s">
        <v>488</v>
      </c>
      <c r="BU88" s="260" t="s">
        <v>488</v>
      </c>
      <c r="BV88" s="260" t="s">
        <v>488</v>
      </c>
      <c r="BW88" s="260" t="s">
        <v>488</v>
      </c>
      <c r="BY88" s="340"/>
    </row>
    <row r="89" spans="1:77" ht="45" x14ac:dyDescent="0.25">
      <c r="A89" s="258" t="s">
        <v>709</v>
      </c>
      <c r="B89" s="259" t="s">
        <v>710</v>
      </c>
      <c r="C89" s="260" t="s">
        <v>587</v>
      </c>
      <c r="D89" s="260" t="s">
        <v>488</v>
      </c>
      <c r="E89" s="260" t="s">
        <v>488</v>
      </c>
      <c r="F89" s="260" t="s">
        <v>488</v>
      </c>
      <c r="G89" s="260" t="s">
        <v>488</v>
      </c>
      <c r="H89" s="261" t="s">
        <v>488</v>
      </c>
      <c r="I89" s="260" t="s">
        <v>488</v>
      </c>
      <c r="J89" s="260" t="s">
        <v>488</v>
      </c>
      <c r="K89" s="260" t="s">
        <v>488</v>
      </c>
      <c r="L89" s="551" t="s">
        <v>488</v>
      </c>
      <c r="M89" s="260" t="s">
        <v>488</v>
      </c>
      <c r="N89" s="260" t="s">
        <v>488</v>
      </c>
      <c r="O89" s="260" t="s">
        <v>488</v>
      </c>
      <c r="P89" s="260" t="s">
        <v>488</v>
      </c>
      <c r="Q89" s="260" t="s">
        <v>488</v>
      </c>
      <c r="R89" s="260" t="s">
        <v>488</v>
      </c>
      <c r="S89" s="260" t="s">
        <v>488</v>
      </c>
      <c r="T89" s="260" t="s">
        <v>488</v>
      </c>
      <c r="U89" s="260" t="s">
        <v>488</v>
      </c>
      <c r="V89" s="260" t="s">
        <v>488</v>
      </c>
      <c r="W89" s="260" t="s">
        <v>488</v>
      </c>
      <c r="X89" s="260" t="s">
        <v>488</v>
      </c>
      <c r="Y89" s="260" t="s">
        <v>488</v>
      </c>
      <c r="Z89" s="260" t="s">
        <v>488</v>
      </c>
      <c r="AA89" s="260" t="s">
        <v>488</v>
      </c>
      <c r="AB89" s="260" t="s">
        <v>488</v>
      </c>
      <c r="AC89" s="260" t="s">
        <v>488</v>
      </c>
      <c r="AD89" s="260" t="s">
        <v>488</v>
      </c>
      <c r="AE89" s="260" t="s">
        <v>488</v>
      </c>
      <c r="AF89" s="260" t="s">
        <v>488</v>
      </c>
      <c r="AG89" s="260" t="s">
        <v>488</v>
      </c>
      <c r="AH89" s="260" t="s">
        <v>488</v>
      </c>
      <c r="AI89" s="260" t="s">
        <v>488</v>
      </c>
      <c r="AJ89" s="260" t="s">
        <v>488</v>
      </c>
      <c r="AK89" s="260" t="s">
        <v>488</v>
      </c>
      <c r="AL89" s="260" t="s">
        <v>488</v>
      </c>
      <c r="AM89" s="260" t="s">
        <v>488</v>
      </c>
      <c r="AN89" s="260" t="s">
        <v>488</v>
      </c>
      <c r="AO89" s="260" t="s">
        <v>488</v>
      </c>
      <c r="AP89" s="260" t="s">
        <v>488</v>
      </c>
      <c r="AQ89" s="260" t="s">
        <v>488</v>
      </c>
      <c r="AR89" s="260" t="s">
        <v>488</v>
      </c>
      <c r="AS89" s="260" t="s">
        <v>488</v>
      </c>
      <c r="AT89" s="260" t="s">
        <v>488</v>
      </c>
      <c r="AU89" s="260" t="s">
        <v>488</v>
      </c>
      <c r="AV89" s="260" t="s">
        <v>488</v>
      </c>
      <c r="AW89" s="260" t="s">
        <v>488</v>
      </c>
      <c r="AX89" s="426" t="s">
        <v>488</v>
      </c>
      <c r="AY89" s="260" t="s">
        <v>488</v>
      </c>
      <c r="AZ89" s="260" t="s">
        <v>488</v>
      </c>
      <c r="BA89" s="260" t="s">
        <v>488</v>
      </c>
      <c r="BB89" s="260" t="s">
        <v>488</v>
      </c>
      <c r="BC89" s="260" t="s">
        <v>488</v>
      </c>
      <c r="BD89" s="260" t="s">
        <v>488</v>
      </c>
      <c r="BE89" s="260" t="s">
        <v>488</v>
      </c>
      <c r="BF89" s="260" t="s">
        <v>488</v>
      </c>
      <c r="BG89" s="260" t="s">
        <v>488</v>
      </c>
      <c r="BH89" s="260" t="s">
        <v>488</v>
      </c>
      <c r="BI89" s="260" t="s">
        <v>488</v>
      </c>
      <c r="BJ89" s="260" t="s">
        <v>488</v>
      </c>
      <c r="BK89" s="260" t="s">
        <v>488</v>
      </c>
      <c r="BL89" s="260" t="s">
        <v>488</v>
      </c>
      <c r="BM89" s="260" t="s">
        <v>488</v>
      </c>
      <c r="BN89" s="260" t="s">
        <v>488</v>
      </c>
      <c r="BO89" s="260" t="s">
        <v>488</v>
      </c>
      <c r="BP89" s="260" t="s">
        <v>488</v>
      </c>
      <c r="BQ89" s="260" t="s">
        <v>488</v>
      </c>
      <c r="BR89" s="260" t="s">
        <v>488</v>
      </c>
      <c r="BS89" s="260" t="s">
        <v>488</v>
      </c>
      <c r="BT89" s="260" t="s">
        <v>488</v>
      </c>
      <c r="BU89" s="260" t="s">
        <v>488</v>
      </c>
      <c r="BV89" s="260" t="s">
        <v>488</v>
      </c>
      <c r="BW89" s="260" t="s">
        <v>488</v>
      </c>
      <c r="BY89" s="340"/>
    </row>
    <row r="90" spans="1:77" ht="45" x14ac:dyDescent="0.25">
      <c r="A90" s="258" t="s">
        <v>711</v>
      </c>
      <c r="B90" s="259" t="s">
        <v>712</v>
      </c>
      <c r="C90" s="260" t="s">
        <v>587</v>
      </c>
      <c r="D90" s="260" t="s">
        <v>488</v>
      </c>
      <c r="E90" s="260" t="s">
        <v>488</v>
      </c>
      <c r="F90" s="260" t="s">
        <v>488</v>
      </c>
      <c r="G90" s="260" t="s">
        <v>488</v>
      </c>
      <c r="H90" s="261" t="s">
        <v>488</v>
      </c>
      <c r="I90" s="260" t="s">
        <v>488</v>
      </c>
      <c r="J90" s="260" t="s">
        <v>488</v>
      </c>
      <c r="K90" s="260" t="s">
        <v>488</v>
      </c>
      <c r="L90" s="551" t="s">
        <v>488</v>
      </c>
      <c r="M90" s="260" t="s">
        <v>488</v>
      </c>
      <c r="N90" s="260" t="s">
        <v>488</v>
      </c>
      <c r="O90" s="260" t="s">
        <v>488</v>
      </c>
      <c r="P90" s="260" t="s">
        <v>488</v>
      </c>
      <c r="Q90" s="260" t="s">
        <v>488</v>
      </c>
      <c r="R90" s="260" t="s">
        <v>488</v>
      </c>
      <c r="S90" s="260" t="s">
        <v>488</v>
      </c>
      <c r="T90" s="260" t="s">
        <v>488</v>
      </c>
      <c r="U90" s="260" t="s">
        <v>488</v>
      </c>
      <c r="V90" s="260" t="s">
        <v>488</v>
      </c>
      <c r="W90" s="260" t="s">
        <v>488</v>
      </c>
      <c r="X90" s="260" t="s">
        <v>488</v>
      </c>
      <c r="Y90" s="260" t="s">
        <v>488</v>
      </c>
      <c r="Z90" s="260" t="s">
        <v>488</v>
      </c>
      <c r="AA90" s="260" t="s">
        <v>488</v>
      </c>
      <c r="AB90" s="260" t="s">
        <v>488</v>
      </c>
      <c r="AC90" s="260" t="s">
        <v>488</v>
      </c>
      <c r="AD90" s="260" t="s">
        <v>488</v>
      </c>
      <c r="AE90" s="260" t="s">
        <v>488</v>
      </c>
      <c r="AF90" s="260" t="s">
        <v>488</v>
      </c>
      <c r="AG90" s="260" t="s">
        <v>488</v>
      </c>
      <c r="AH90" s="260" t="s">
        <v>488</v>
      </c>
      <c r="AI90" s="260" t="s">
        <v>488</v>
      </c>
      <c r="AJ90" s="260" t="s">
        <v>488</v>
      </c>
      <c r="AK90" s="260" t="s">
        <v>488</v>
      </c>
      <c r="AL90" s="260" t="s">
        <v>488</v>
      </c>
      <c r="AM90" s="260" t="s">
        <v>488</v>
      </c>
      <c r="AN90" s="260" t="s">
        <v>488</v>
      </c>
      <c r="AO90" s="260" t="s">
        <v>488</v>
      </c>
      <c r="AP90" s="260" t="s">
        <v>488</v>
      </c>
      <c r="AQ90" s="260" t="s">
        <v>488</v>
      </c>
      <c r="AR90" s="260" t="s">
        <v>488</v>
      </c>
      <c r="AS90" s="260" t="s">
        <v>488</v>
      </c>
      <c r="AT90" s="260" t="s">
        <v>488</v>
      </c>
      <c r="AU90" s="260" t="s">
        <v>488</v>
      </c>
      <c r="AV90" s="260" t="s">
        <v>488</v>
      </c>
      <c r="AW90" s="260" t="s">
        <v>488</v>
      </c>
      <c r="AX90" s="426" t="s">
        <v>488</v>
      </c>
      <c r="AY90" s="260" t="s">
        <v>488</v>
      </c>
      <c r="AZ90" s="260" t="s">
        <v>488</v>
      </c>
      <c r="BA90" s="260" t="s">
        <v>488</v>
      </c>
      <c r="BB90" s="260" t="s">
        <v>488</v>
      </c>
      <c r="BC90" s="260" t="s">
        <v>488</v>
      </c>
      <c r="BD90" s="260" t="s">
        <v>488</v>
      </c>
      <c r="BE90" s="260" t="s">
        <v>488</v>
      </c>
      <c r="BF90" s="260" t="s">
        <v>488</v>
      </c>
      <c r="BG90" s="260" t="s">
        <v>488</v>
      </c>
      <c r="BH90" s="260" t="s">
        <v>488</v>
      </c>
      <c r="BI90" s="260" t="s">
        <v>488</v>
      </c>
      <c r="BJ90" s="260" t="s">
        <v>488</v>
      </c>
      <c r="BK90" s="260" t="s">
        <v>488</v>
      </c>
      <c r="BL90" s="260" t="s">
        <v>488</v>
      </c>
      <c r="BM90" s="260" t="s">
        <v>488</v>
      </c>
      <c r="BN90" s="260" t="s">
        <v>488</v>
      </c>
      <c r="BO90" s="260" t="s">
        <v>488</v>
      </c>
      <c r="BP90" s="260" t="s">
        <v>488</v>
      </c>
      <c r="BQ90" s="260" t="s">
        <v>488</v>
      </c>
      <c r="BR90" s="260" t="s">
        <v>488</v>
      </c>
      <c r="BS90" s="260" t="s">
        <v>488</v>
      </c>
      <c r="BT90" s="260" t="s">
        <v>488</v>
      </c>
      <c r="BU90" s="260" t="s">
        <v>488</v>
      </c>
      <c r="BV90" s="260" t="s">
        <v>488</v>
      </c>
      <c r="BW90" s="260" t="s">
        <v>488</v>
      </c>
      <c r="BY90" s="340"/>
    </row>
    <row r="91" spans="1:77" ht="55.5" customHeight="1" x14ac:dyDescent="0.25">
      <c r="A91" s="258" t="s">
        <v>713</v>
      </c>
      <c r="B91" s="259" t="s">
        <v>714</v>
      </c>
      <c r="C91" s="260" t="s">
        <v>587</v>
      </c>
      <c r="D91" s="260" t="s">
        <v>488</v>
      </c>
      <c r="E91" s="260" t="s">
        <v>488</v>
      </c>
      <c r="F91" s="260" t="s">
        <v>488</v>
      </c>
      <c r="G91" s="260" t="s">
        <v>488</v>
      </c>
      <c r="H91" s="261" t="s">
        <v>488</v>
      </c>
      <c r="I91" s="260" t="s">
        <v>488</v>
      </c>
      <c r="J91" s="260" t="s">
        <v>488</v>
      </c>
      <c r="K91" s="260" t="s">
        <v>488</v>
      </c>
      <c r="L91" s="551" t="s">
        <v>488</v>
      </c>
      <c r="M91" s="260" t="s">
        <v>488</v>
      </c>
      <c r="N91" s="260" t="s">
        <v>488</v>
      </c>
      <c r="O91" s="260" t="s">
        <v>488</v>
      </c>
      <c r="P91" s="260" t="s">
        <v>488</v>
      </c>
      <c r="Q91" s="260" t="s">
        <v>488</v>
      </c>
      <c r="R91" s="260" t="s">
        <v>488</v>
      </c>
      <c r="S91" s="260" t="s">
        <v>488</v>
      </c>
      <c r="T91" s="260" t="s">
        <v>488</v>
      </c>
      <c r="U91" s="260" t="s">
        <v>488</v>
      </c>
      <c r="V91" s="260" t="s">
        <v>488</v>
      </c>
      <c r="W91" s="260" t="s">
        <v>488</v>
      </c>
      <c r="X91" s="260" t="s">
        <v>488</v>
      </c>
      <c r="Y91" s="260" t="s">
        <v>488</v>
      </c>
      <c r="Z91" s="260" t="s">
        <v>488</v>
      </c>
      <c r="AA91" s="260" t="s">
        <v>488</v>
      </c>
      <c r="AB91" s="260" t="s">
        <v>488</v>
      </c>
      <c r="AC91" s="260" t="s">
        <v>488</v>
      </c>
      <c r="AD91" s="260" t="s">
        <v>488</v>
      </c>
      <c r="AE91" s="260" t="s">
        <v>488</v>
      </c>
      <c r="AF91" s="260" t="s">
        <v>488</v>
      </c>
      <c r="AG91" s="260" t="s">
        <v>488</v>
      </c>
      <c r="AH91" s="260" t="s">
        <v>488</v>
      </c>
      <c r="AI91" s="260" t="s">
        <v>488</v>
      </c>
      <c r="AJ91" s="260" t="s">
        <v>488</v>
      </c>
      <c r="AK91" s="260" t="s">
        <v>488</v>
      </c>
      <c r="AL91" s="260" t="s">
        <v>488</v>
      </c>
      <c r="AM91" s="260" t="s">
        <v>488</v>
      </c>
      <c r="AN91" s="260" t="s">
        <v>488</v>
      </c>
      <c r="AO91" s="260" t="s">
        <v>488</v>
      </c>
      <c r="AP91" s="260" t="s">
        <v>488</v>
      </c>
      <c r="AQ91" s="260" t="s">
        <v>488</v>
      </c>
      <c r="AR91" s="260" t="s">
        <v>488</v>
      </c>
      <c r="AS91" s="260" t="s">
        <v>488</v>
      </c>
      <c r="AT91" s="260" t="s">
        <v>488</v>
      </c>
      <c r="AU91" s="260" t="s">
        <v>488</v>
      </c>
      <c r="AV91" s="260" t="s">
        <v>488</v>
      </c>
      <c r="AW91" s="260" t="s">
        <v>488</v>
      </c>
      <c r="AX91" s="426" t="s">
        <v>488</v>
      </c>
      <c r="AY91" s="260" t="s">
        <v>488</v>
      </c>
      <c r="AZ91" s="260" t="s">
        <v>488</v>
      </c>
      <c r="BA91" s="260" t="s">
        <v>488</v>
      </c>
      <c r="BB91" s="260" t="s">
        <v>488</v>
      </c>
      <c r="BC91" s="260" t="s">
        <v>488</v>
      </c>
      <c r="BD91" s="260" t="s">
        <v>488</v>
      </c>
      <c r="BE91" s="260" t="s">
        <v>488</v>
      </c>
      <c r="BF91" s="260" t="s">
        <v>488</v>
      </c>
      <c r="BG91" s="260" t="s">
        <v>488</v>
      </c>
      <c r="BH91" s="260" t="s">
        <v>488</v>
      </c>
      <c r="BI91" s="260" t="s">
        <v>488</v>
      </c>
      <c r="BJ91" s="260" t="s">
        <v>488</v>
      </c>
      <c r="BK91" s="260" t="s">
        <v>488</v>
      </c>
      <c r="BL91" s="260" t="s">
        <v>488</v>
      </c>
      <c r="BM91" s="260" t="s">
        <v>488</v>
      </c>
      <c r="BN91" s="260" t="s">
        <v>488</v>
      </c>
      <c r="BO91" s="260" t="s">
        <v>488</v>
      </c>
      <c r="BP91" s="260" t="s">
        <v>488</v>
      </c>
      <c r="BQ91" s="260" t="s">
        <v>488</v>
      </c>
      <c r="BR91" s="260" t="s">
        <v>488</v>
      </c>
      <c r="BS91" s="260" t="s">
        <v>488</v>
      </c>
      <c r="BT91" s="260" t="s">
        <v>488</v>
      </c>
      <c r="BU91" s="260" t="s">
        <v>488</v>
      </c>
      <c r="BV91" s="260" t="s">
        <v>488</v>
      </c>
      <c r="BW91" s="260" t="s">
        <v>488</v>
      </c>
      <c r="BY91" s="340"/>
    </row>
    <row r="92" spans="1:77" ht="50.25" customHeight="1" x14ac:dyDescent="0.25">
      <c r="A92" s="258" t="s">
        <v>715</v>
      </c>
      <c r="B92" s="259" t="s">
        <v>716</v>
      </c>
      <c r="C92" s="260" t="s">
        <v>587</v>
      </c>
      <c r="D92" s="260" t="s">
        <v>488</v>
      </c>
      <c r="E92" s="260" t="s">
        <v>488</v>
      </c>
      <c r="F92" s="260" t="s">
        <v>488</v>
      </c>
      <c r="G92" s="260" t="s">
        <v>488</v>
      </c>
      <c r="H92" s="261" t="s">
        <v>488</v>
      </c>
      <c r="I92" s="260" t="s">
        <v>488</v>
      </c>
      <c r="J92" s="260" t="s">
        <v>488</v>
      </c>
      <c r="K92" s="260" t="s">
        <v>488</v>
      </c>
      <c r="L92" s="551" t="s">
        <v>488</v>
      </c>
      <c r="M92" s="260" t="s">
        <v>488</v>
      </c>
      <c r="N92" s="260" t="s">
        <v>488</v>
      </c>
      <c r="O92" s="260" t="s">
        <v>488</v>
      </c>
      <c r="P92" s="260" t="s">
        <v>488</v>
      </c>
      <c r="Q92" s="260" t="s">
        <v>488</v>
      </c>
      <c r="R92" s="260" t="s">
        <v>488</v>
      </c>
      <c r="S92" s="260" t="s">
        <v>488</v>
      </c>
      <c r="T92" s="260" t="s">
        <v>488</v>
      </c>
      <c r="U92" s="260" t="s">
        <v>488</v>
      </c>
      <c r="V92" s="260" t="s">
        <v>488</v>
      </c>
      <c r="W92" s="260" t="s">
        <v>488</v>
      </c>
      <c r="X92" s="260" t="s">
        <v>488</v>
      </c>
      <c r="Y92" s="260" t="s">
        <v>488</v>
      </c>
      <c r="Z92" s="260" t="s">
        <v>488</v>
      </c>
      <c r="AA92" s="260" t="s">
        <v>488</v>
      </c>
      <c r="AB92" s="260" t="s">
        <v>488</v>
      </c>
      <c r="AC92" s="260" t="s">
        <v>488</v>
      </c>
      <c r="AD92" s="260" t="s">
        <v>488</v>
      </c>
      <c r="AE92" s="260" t="s">
        <v>488</v>
      </c>
      <c r="AF92" s="260" t="s">
        <v>488</v>
      </c>
      <c r="AG92" s="260" t="s">
        <v>488</v>
      </c>
      <c r="AH92" s="260" t="s">
        <v>488</v>
      </c>
      <c r="AI92" s="260" t="s">
        <v>488</v>
      </c>
      <c r="AJ92" s="260" t="s">
        <v>488</v>
      </c>
      <c r="AK92" s="260" t="s">
        <v>488</v>
      </c>
      <c r="AL92" s="260" t="s">
        <v>488</v>
      </c>
      <c r="AM92" s="260" t="s">
        <v>488</v>
      </c>
      <c r="AN92" s="260" t="s">
        <v>488</v>
      </c>
      <c r="AO92" s="260" t="s">
        <v>488</v>
      </c>
      <c r="AP92" s="260" t="s">
        <v>488</v>
      </c>
      <c r="AQ92" s="260" t="s">
        <v>488</v>
      </c>
      <c r="AR92" s="260" t="s">
        <v>488</v>
      </c>
      <c r="AS92" s="260" t="s">
        <v>488</v>
      </c>
      <c r="AT92" s="260" t="s">
        <v>488</v>
      </c>
      <c r="AU92" s="260" t="s">
        <v>488</v>
      </c>
      <c r="AV92" s="260" t="s">
        <v>488</v>
      </c>
      <c r="AW92" s="260" t="s">
        <v>488</v>
      </c>
      <c r="AX92" s="426" t="s">
        <v>488</v>
      </c>
      <c r="AY92" s="260" t="s">
        <v>488</v>
      </c>
      <c r="AZ92" s="260" t="s">
        <v>488</v>
      </c>
      <c r="BA92" s="260" t="s">
        <v>488</v>
      </c>
      <c r="BB92" s="260" t="s">
        <v>488</v>
      </c>
      <c r="BC92" s="260" t="s">
        <v>488</v>
      </c>
      <c r="BD92" s="260" t="s">
        <v>488</v>
      </c>
      <c r="BE92" s="260" t="s">
        <v>488</v>
      </c>
      <c r="BF92" s="260" t="s">
        <v>488</v>
      </c>
      <c r="BG92" s="260" t="s">
        <v>488</v>
      </c>
      <c r="BH92" s="260" t="s">
        <v>488</v>
      </c>
      <c r="BI92" s="260" t="s">
        <v>488</v>
      </c>
      <c r="BJ92" s="260" t="s">
        <v>488</v>
      </c>
      <c r="BK92" s="260" t="s">
        <v>488</v>
      </c>
      <c r="BL92" s="260" t="s">
        <v>488</v>
      </c>
      <c r="BM92" s="260" t="s">
        <v>488</v>
      </c>
      <c r="BN92" s="260" t="s">
        <v>488</v>
      </c>
      <c r="BO92" s="260" t="s">
        <v>488</v>
      </c>
      <c r="BP92" s="260" t="s">
        <v>488</v>
      </c>
      <c r="BQ92" s="260" t="s">
        <v>488</v>
      </c>
      <c r="BR92" s="260" t="s">
        <v>488</v>
      </c>
      <c r="BS92" s="260" t="s">
        <v>488</v>
      </c>
      <c r="BT92" s="260" t="s">
        <v>488</v>
      </c>
      <c r="BU92" s="260" t="s">
        <v>488</v>
      </c>
      <c r="BV92" s="260" t="s">
        <v>488</v>
      </c>
      <c r="BW92" s="260" t="s">
        <v>488</v>
      </c>
      <c r="BY92" s="340"/>
    </row>
    <row r="93" spans="1:77" ht="45" x14ac:dyDescent="0.25">
      <c r="A93" s="258" t="s">
        <v>717</v>
      </c>
      <c r="B93" s="259" t="s">
        <v>718</v>
      </c>
      <c r="C93" s="260" t="s">
        <v>587</v>
      </c>
      <c r="D93" s="260" t="s">
        <v>488</v>
      </c>
      <c r="E93" s="260" t="s">
        <v>488</v>
      </c>
      <c r="F93" s="260" t="s">
        <v>488</v>
      </c>
      <c r="G93" s="260" t="s">
        <v>488</v>
      </c>
      <c r="H93" s="261" t="s">
        <v>488</v>
      </c>
      <c r="I93" s="260" t="s">
        <v>488</v>
      </c>
      <c r="J93" s="260" t="s">
        <v>488</v>
      </c>
      <c r="K93" s="260" t="s">
        <v>488</v>
      </c>
      <c r="L93" s="551" t="s">
        <v>488</v>
      </c>
      <c r="M93" s="260" t="s">
        <v>488</v>
      </c>
      <c r="N93" s="260" t="s">
        <v>488</v>
      </c>
      <c r="O93" s="260" t="s">
        <v>488</v>
      </c>
      <c r="P93" s="260" t="s">
        <v>488</v>
      </c>
      <c r="Q93" s="260" t="s">
        <v>488</v>
      </c>
      <c r="R93" s="260" t="s">
        <v>488</v>
      </c>
      <c r="S93" s="260" t="s">
        <v>488</v>
      </c>
      <c r="T93" s="260" t="s">
        <v>488</v>
      </c>
      <c r="U93" s="260" t="s">
        <v>488</v>
      </c>
      <c r="V93" s="260" t="s">
        <v>488</v>
      </c>
      <c r="W93" s="260" t="s">
        <v>488</v>
      </c>
      <c r="X93" s="260" t="s">
        <v>488</v>
      </c>
      <c r="Y93" s="260" t="s">
        <v>488</v>
      </c>
      <c r="Z93" s="260" t="s">
        <v>488</v>
      </c>
      <c r="AA93" s="260" t="s">
        <v>488</v>
      </c>
      <c r="AB93" s="260" t="s">
        <v>488</v>
      </c>
      <c r="AC93" s="260" t="s">
        <v>488</v>
      </c>
      <c r="AD93" s="260" t="s">
        <v>488</v>
      </c>
      <c r="AE93" s="260" t="s">
        <v>488</v>
      </c>
      <c r="AF93" s="260" t="s">
        <v>488</v>
      </c>
      <c r="AG93" s="260" t="s">
        <v>488</v>
      </c>
      <c r="AH93" s="260" t="s">
        <v>488</v>
      </c>
      <c r="AI93" s="260" t="s">
        <v>488</v>
      </c>
      <c r="AJ93" s="260" t="s">
        <v>488</v>
      </c>
      <c r="AK93" s="260" t="s">
        <v>488</v>
      </c>
      <c r="AL93" s="260" t="s">
        <v>488</v>
      </c>
      <c r="AM93" s="260" t="s">
        <v>488</v>
      </c>
      <c r="AN93" s="260" t="s">
        <v>488</v>
      </c>
      <c r="AO93" s="260" t="s">
        <v>488</v>
      </c>
      <c r="AP93" s="260" t="s">
        <v>488</v>
      </c>
      <c r="AQ93" s="260" t="s">
        <v>488</v>
      </c>
      <c r="AR93" s="260" t="s">
        <v>488</v>
      </c>
      <c r="AS93" s="260" t="s">
        <v>488</v>
      </c>
      <c r="AT93" s="260" t="s">
        <v>488</v>
      </c>
      <c r="AU93" s="260" t="s">
        <v>488</v>
      </c>
      <c r="AV93" s="260" t="s">
        <v>488</v>
      </c>
      <c r="AW93" s="260" t="s">
        <v>488</v>
      </c>
      <c r="AX93" s="426" t="s">
        <v>488</v>
      </c>
      <c r="AY93" s="260" t="s">
        <v>488</v>
      </c>
      <c r="AZ93" s="260" t="s">
        <v>488</v>
      </c>
      <c r="BA93" s="260" t="s">
        <v>488</v>
      </c>
      <c r="BB93" s="260" t="s">
        <v>488</v>
      </c>
      <c r="BC93" s="260" t="s">
        <v>488</v>
      </c>
      <c r="BD93" s="260" t="s">
        <v>488</v>
      </c>
      <c r="BE93" s="260" t="s">
        <v>488</v>
      </c>
      <c r="BF93" s="260" t="s">
        <v>488</v>
      </c>
      <c r="BG93" s="260" t="s">
        <v>488</v>
      </c>
      <c r="BH93" s="260" t="s">
        <v>488</v>
      </c>
      <c r="BI93" s="260" t="s">
        <v>488</v>
      </c>
      <c r="BJ93" s="260" t="s">
        <v>488</v>
      </c>
      <c r="BK93" s="260" t="s">
        <v>488</v>
      </c>
      <c r="BL93" s="260" t="s">
        <v>488</v>
      </c>
      <c r="BM93" s="260" t="s">
        <v>488</v>
      </c>
      <c r="BN93" s="260" t="s">
        <v>488</v>
      </c>
      <c r="BO93" s="260" t="s">
        <v>488</v>
      </c>
      <c r="BP93" s="260" t="s">
        <v>488</v>
      </c>
      <c r="BQ93" s="260" t="s">
        <v>488</v>
      </c>
      <c r="BR93" s="260" t="s">
        <v>488</v>
      </c>
      <c r="BS93" s="260" t="s">
        <v>488</v>
      </c>
      <c r="BT93" s="260" t="s">
        <v>488</v>
      </c>
      <c r="BU93" s="260" t="s">
        <v>488</v>
      </c>
      <c r="BV93" s="260" t="s">
        <v>488</v>
      </c>
      <c r="BW93" s="260" t="s">
        <v>488</v>
      </c>
      <c r="BY93" s="340"/>
    </row>
    <row r="94" spans="1:77" ht="30" x14ac:dyDescent="0.25">
      <c r="A94" s="258" t="s">
        <v>719</v>
      </c>
      <c r="B94" s="259" t="s">
        <v>720</v>
      </c>
      <c r="C94" s="260" t="s">
        <v>587</v>
      </c>
      <c r="D94" s="260" t="s">
        <v>488</v>
      </c>
      <c r="E94" s="260" t="s">
        <v>488</v>
      </c>
      <c r="F94" s="260" t="s">
        <v>488</v>
      </c>
      <c r="G94" s="260" t="s">
        <v>488</v>
      </c>
      <c r="H94" s="261" t="s">
        <v>488</v>
      </c>
      <c r="I94" s="260" t="s">
        <v>488</v>
      </c>
      <c r="J94" s="260" t="s">
        <v>488</v>
      </c>
      <c r="K94" s="260" t="s">
        <v>488</v>
      </c>
      <c r="L94" s="551" t="s">
        <v>488</v>
      </c>
      <c r="M94" s="260" t="s">
        <v>488</v>
      </c>
      <c r="N94" s="260" t="s">
        <v>488</v>
      </c>
      <c r="O94" s="260" t="s">
        <v>488</v>
      </c>
      <c r="P94" s="260" t="s">
        <v>488</v>
      </c>
      <c r="Q94" s="260" t="s">
        <v>488</v>
      </c>
      <c r="R94" s="260" t="s">
        <v>488</v>
      </c>
      <c r="S94" s="260" t="s">
        <v>488</v>
      </c>
      <c r="T94" s="260" t="s">
        <v>488</v>
      </c>
      <c r="U94" s="260" t="s">
        <v>488</v>
      </c>
      <c r="V94" s="260" t="s">
        <v>488</v>
      </c>
      <c r="W94" s="260" t="s">
        <v>488</v>
      </c>
      <c r="X94" s="260" t="s">
        <v>488</v>
      </c>
      <c r="Y94" s="260" t="s">
        <v>488</v>
      </c>
      <c r="Z94" s="260" t="s">
        <v>488</v>
      </c>
      <c r="AA94" s="260" t="s">
        <v>488</v>
      </c>
      <c r="AB94" s="260" t="s">
        <v>488</v>
      </c>
      <c r="AC94" s="260" t="s">
        <v>488</v>
      </c>
      <c r="AD94" s="260" t="s">
        <v>488</v>
      </c>
      <c r="AE94" s="260" t="s">
        <v>488</v>
      </c>
      <c r="AF94" s="260" t="s">
        <v>488</v>
      </c>
      <c r="AG94" s="260" t="s">
        <v>488</v>
      </c>
      <c r="AH94" s="260" t="s">
        <v>488</v>
      </c>
      <c r="AI94" s="260" t="s">
        <v>488</v>
      </c>
      <c r="AJ94" s="260" t="s">
        <v>488</v>
      </c>
      <c r="AK94" s="260" t="s">
        <v>488</v>
      </c>
      <c r="AL94" s="260" t="s">
        <v>488</v>
      </c>
      <c r="AM94" s="260" t="s">
        <v>488</v>
      </c>
      <c r="AN94" s="260" t="s">
        <v>488</v>
      </c>
      <c r="AO94" s="260" t="s">
        <v>488</v>
      </c>
      <c r="AP94" s="260" t="s">
        <v>488</v>
      </c>
      <c r="AQ94" s="260" t="s">
        <v>488</v>
      </c>
      <c r="AR94" s="260" t="s">
        <v>488</v>
      </c>
      <c r="AS94" s="260" t="s">
        <v>488</v>
      </c>
      <c r="AT94" s="260" t="s">
        <v>488</v>
      </c>
      <c r="AU94" s="260" t="s">
        <v>488</v>
      </c>
      <c r="AV94" s="260" t="s">
        <v>488</v>
      </c>
      <c r="AW94" s="260" t="s">
        <v>488</v>
      </c>
      <c r="AX94" s="426" t="s">
        <v>488</v>
      </c>
      <c r="AY94" s="260" t="s">
        <v>488</v>
      </c>
      <c r="AZ94" s="260" t="s">
        <v>488</v>
      </c>
      <c r="BA94" s="260" t="s">
        <v>488</v>
      </c>
      <c r="BB94" s="260" t="s">
        <v>488</v>
      </c>
      <c r="BC94" s="260" t="s">
        <v>488</v>
      </c>
      <c r="BD94" s="260" t="s">
        <v>488</v>
      </c>
      <c r="BE94" s="260" t="s">
        <v>488</v>
      </c>
      <c r="BF94" s="260" t="s">
        <v>488</v>
      </c>
      <c r="BG94" s="260" t="s">
        <v>488</v>
      </c>
      <c r="BH94" s="260" t="s">
        <v>488</v>
      </c>
      <c r="BI94" s="260" t="s">
        <v>488</v>
      </c>
      <c r="BJ94" s="260" t="s">
        <v>488</v>
      </c>
      <c r="BK94" s="260" t="s">
        <v>488</v>
      </c>
      <c r="BL94" s="260" t="s">
        <v>488</v>
      </c>
      <c r="BM94" s="260" t="s">
        <v>488</v>
      </c>
      <c r="BN94" s="260" t="s">
        <v>488</v>
      </c>
      <c r="BO94" s="260" t="s">
        <v>488</v>
      </c>
      <c r="BP94" s="260" t="s">
        <v>488</v>
      </c>
      <c r="BQ94" s="260" t="s">
        <v>488</v>
      </c>
      <c r="BR94" s="260" t="s">
        <v>488</v>
      </c>
      <c r="BS94" s="260" t="s">
        <v>488</v>
      </c>
      <c r="BT94" s="260" t="s">
        <v>488</v>
      </c>
      <c r="BU94" s="260" t="s">
        <v>488</v>
      </c>
      <c r="BV94" s="260" t="s">
        <v>488</v>
      </c>
      <c r="BW94" s="260" t="s">
        <v>488</v>
      </c>
      <c r="BY94" s="340"/>
    </row>
    <row r="95" spans="1:77" ht="45" x14ac:dyDescent="0.25">
      <c r="A95" s="258" t="s">
        <v>721</v>
      </c>
      <c r="B95" s="259" t="s">
        <v>722</v>
      </c>
      <c r="C95" s="260" t="s">
        <v>587</v>
      </c>
      <c r="D95" s="260" t="s">
        <v>488</v>
      </c>
      <c r="E95" s="260" t="s">
        <v>488</v>
      </c>
      <c r="F95" s="260" t="s">
        <v>488</v>
      </c>
      <c r="G95" s="260" t="s">
        <v>488</v>
      </c>
      <c r="H95" s="261" t="s">
        <v>488</v>
      </c>
      <c r="I95" s="260" t="s">
        <v>488</v>
      </c>
      <c r="J95" s="260" t="s">
        <v>488</v>
      </c>
      <c r="K95" s="260" t="s">
        <v>488</v>
      </c>
      <c r="L95" s="551" t="s">
        <v>488</v>
      </c>
      <c r="M95" s="260" t="s">
        <v>488</v>
      </c>
      <c r="N95" s="260" t="s">
        <v>488</v>
      </c>
      <c r="O95" s="260" t="s">
        <v>488</v>
      </c>
      <c r="P95" s="260" t="s">
        <v>488</v>
      </c>
      <c r="Q95" s="260" t="s">
        <v>488</v>
      </c>
      <c r="R95" s="260" t="s">
        <v>488</v>
      </c>
      <c r="S95" s="260" t="s">
        <v>488</v>
      </c>
      <c r="T95" s="260" t="s">
        <v>488</v>
      </c>
      <c r="U95" s="260" t="s">
        <v>488</v>
      </c>
      <c r="V95" s="260" t="s">
        <v>488</v>
      </c>
      <c r="W95" s="260" t="s">
        <v>488</v>
      </c>
      <c r="X95" s="260" t="s">
        <v>488</v>
      </c>
      <c r="Y95" s="260" t="s">
        <v>488</v>
      </c>
      <c r="Z95" s="260" t="s">
        <v>488</v>
      </c>
      <c r="AA95" s="260" t="s">
        <v>488</v>
      </c>
      <c r="AB95" s="260" t="s">
        <v>488</v>
      </c>
      <c r="AC95" s="260" t="s">
        <v>488</v>
      </c>
      <c r="AD95" s="260" t="s">
        <v>488</v>
      </c>
      <c r="AE95" s="260" t="s">
        <v>488</v>
      </c>
      <c r="AF95" s="260" t="s">
        <v>488</v>
      </c>
      <c r="AG95" s="260" t="s">
        <v>488</v>
      </c>
      <c r="AH95" s="260" t="s">
        <v>488</v>
      </c>
      <c r="AI95" s="260" t="s">
        <v>488</v>
      </c>
      <c r="AJ95" s="260" t="s">
        <v>488</v>
      </c>
      <c r="AK95" s="260" t="s">
        <v>488</v>
      </c>
      <c r="AL95" s="260" t="s">
        <v>488</v>
      </c>
      <c r="AM95" s="260" t="s">
        <v>488</v>
      </c>
      <c r="AN95" s="260" t="s">
        <v>488</v>
      </c>
      <c r="AO95" s="260" t="s">
        <v>488</v>
      </c>
      <c r="AP95" s="260" t="s">
        <v>488</v>
      </c>
      <c r="AQ95" s="260" t="s">
        <v>488</v>
      </c>
      <c r="AR95" s="260" t="s">
        <v>488</v>
      </c>
      <c r="AS95" s="260" t="s">
        <v>488</v>
      </c>
      <c r="AT95" s="260" t="s">
        <v>488</v>
      </c>
      <c r="AU95" s="260" t="s">
        <v>488</v>
      </c>
      <c r="AV95" s="260" t="s">
        <v>488</v>
      </c>
      <c r="AW95" s="260" t="s">
        <v>488</v>
      </c>
      <c r="AX95" s="426" t="s">
        <v>488</v>
      </c>
      <c r="AY95" s="260" t="s">
        <v>488</v>
      </c>
      <c r="AZ95" s="260" t="s">
        <v>488</v>
      </c>
      <c r="BA95" s="260" t="s">
        <v>488</v>
      </c>
      <c r="BB95" s="260" t="s">
        <v>488</v>
      </c>
      <c r="BC95" s="260" t="s">
        <v>488</v>
      </c>
      <c r="BD95" s="260" t="s">
        <v>488</v>
      </c>
      <c r="BE95" s="260" t="s">
        <v>488</v>
      </c>
      <c r="BF95" s="260" t="s">
        <v>488</v>
      </c>
      <c r="BG95" s="260" t="s">
        <v>488</v>
      </c>
      <c r="BH95" s="260" t="s">
        <v>488</v>
      </c>
      <c r="BI95" s="260" t="s">
        <v>488</v>
      </c>
      <c r="BJ95" s="260" t="s">
        <v>488</v>
      </c>
      <c r="BK95" s="260" t="s">
        <v>488</v>
      </c>
      <c r="BL95" s="260" t="s">
        <v>488</v>
      </c>
      <c r="BM95" s="260" t="s">
        <v>488</v>
      </c>
      <c r="BN95" s="260" t="s">
        <v>488</v>
      </c>
      <c r="BO95" s="260" t="s">
        <v>488</v>
      </c>
      <c r="BP95" s="260" t="s">
        <v>488</v>
      </c>
      <c r="BQ95" s="260" t="s">
        <v>488</v>
      </c>
      <c r="BR95" s="260" t="s">
        <v>488</v>
      </c>
      <c r="BS95" s="260" t="s">
        <v>488</v>
      </c>
      <c r="BT95" s="260" t="s">
        <v>488</v>
      </c>
      <c r="BU95" s="260" t="s">
        <v>488</v>
      </c>
      <c r="BV95" s="260" t="s">
        <v>488</v>
      </c>
      <c r="BW95" s="260" t="s">
        <v>488</v>
      </c>
      <c r="BY95" s="340"/>
    </row>
    <row r="96" spans="1:77" ht="60" x14ac:dyDescent="0.25">
      <c r="A96" s="258" t="s">
        <v>183</v>
      </c>
      <c r="B96" s="259" t="s">
        <v>723</v>
      </c>
      <c r="C96" s="260" t="s">
        <v>587</v>
      </c>
      <c r="D96" s="260" t="s">
        <v>488</v>
      </c>
      <c r="E96" s="260" t="s">
        <v>488</v>
      </c>
      <c r="F96" s="260" t="s">
        <v>488</v>
      </c>
      <c r="G96" s="260" t="s">
        <v>488</v>
      </c>
      <c r="H96" s="261" t="s">
        <v>488</v>
      </c>
      <c r="I96" s="260" t="s">
        <v>488</v>
      </c>
      <c r="J96" s="260" t="s">
        <v>488</v>
      </c>
      <c r="K96" s="260" t="s">
        <v>488</v>
      </c>
      <c r="L96" s="551" t="s">
        <v>488</v>
      </c>
      <c r="M96" s="260" t="s">
        <v>488</v>
      </c>
      <c r="N96" s="260" t="s">
        <v>488</v>
      </c>
      <c r="O96" s="260" t="s">
        <v>488</v>
      </c>
      <c r="P96" s="260" t="s">
        <v>488</v>
      </c>
      <c r="Q96" s="260" t="s">
        <v>488</v>
      </c>
      <c r="R96" s="260" t="s">
        <v>488</v>
      </c>
      <c r="S96" s="260" t="s">
        <v>488</v>
      </c>
      <c r="T96" s="260" t="s">
        <v>488</v>
      </c>
      <c r="U96" s="260" t="s">
        <v>488</v>
      </c>
      <c r="V96" s="260" t="s">
        <v>488</v>
      </c>
      <c r="W96" s="260" t="s">
        <v>488</v>
      </c>
      <c r="X96" s="260" t="s">
        <v>488</v>
      </c>
      <c r="Y96" s="260" t="s">
        <v>488</v>
      </c>
      <c r="Z96" s="260" t="s">
        <v>488</v>
      </c>
      <c r="AA96" s="260" t="s">
        <v>488</v>
      </c>
      <c r="AB96" s="260" t="s">
        <v>488</v>
      </c>
      <c r="AC96" s="260" t="s">
        <v>488</v>
      </c>
      <c r="AD96" s="260" t="s">
        <v>488</v>
      </c>
      <c r="AE96" s="260" t="s">
        <v>488</v>
      </c>
      <c r="AF96" s="260" t="s">
        <v>488</v>
      </c>
      <c r="AG96" s="260" t="s">
        <v>488</v>
      </c>
      <c r="AH96" s="260" t="s">
        <v>488</v>
      </c>
      <c r="AI96" s="260" t="s">
        <v>488</v>
      </c>
      <c r="AJ96" s="260" t="s">
        <v>488</v>
      </c>
      <c r="AK96" s="260" t="s">
        <v>488</v>
      </c>
      <c r="AL96" s="260" t="s">
        <v>488</v>
      </c>
      <c r="AM96" s="260" t="s">
        <v>488</v>
      </c>
      <c r="AN96" s="260" t="s">
        <v>488</v>
      </c>
      <c r="AO96" s="260" t="s">
        <v>488</v>
      </c>
      <c r="AP96" s="260" t="s">
        <v>488</v>
      </c>
      <c r="AQ96" s="260" t="s">
        <v>488</v>
      </c>
      <c r="AR96" s="260" t="s">
        <v>488</v>
      </c>
      <c r="AS96" s="260" t="s">
        <v>488</v>
      </c>
      <c r="AT96" s="260" t="s">
        <v>488</v>
      </c>
      <c r="AU96" s="260" t="s">
        <v>488</v>
      </c>
      <c r="AV96" s="260" t="s">
        <v>488</v>
      </c>
      <c r="AW96" s="260" t="s">
        <v>488</v>
      </c>
      <c r="AX96" s="426" t="s">
        <v>488</v>
      </c>
      <c r="AY96" s="260" t="s">
        <v>488</v>
      </c>
      <c r="AZ96" s="260" t="s">
        <v>488</v>
      </c>
      <c r="BA96" s="260" t="s">
        <v>488</v>
      </c>
      <c r="BB96" s="260" t="s">
        <v>488</v>
      </c>
      <c r="BC96" s="260" t="s">
        <v>488</v>
      </c>
      <c r="BD96" s="260" t="s">
        <v>488</v>
      </c>
      <c r="BE96" s="260" t="s">
        <v>488</v>
      </c>
      <c r="BF96" s="260" t="s">
        <v>488</v>
      </c>
      <c r="BG96" s="260" t="s">
        <v>488</v>
      </c>
      <c r="BH96" s="260" t="s">
        <v>488</v>
      </c>
      <c r="BI96" s="260" t="s">
        <v>488</v>
      </c>
      <c r="BJ96" s="260" t="s">
        <v>488</v>
      </c>
      <c r="BK96" s="260" t="s">
        <v>488</v>
      </c>
      <c r="BL96" s="260" t="s">
        <v>488</v>
      </c>
      <c r="BM96" s="260" t="s">
        <v>488</v>
      </c>
      <c r="BN96" s="260" t="s">
        <v>488</v>
      </c>
      <c r="BO96" s="260" t="s">
        <v>488</v>
      </c>
      <c r="BP96" s="260" t="s">
        <v>488</v>
      </c>
      <c r="BQ96" s="260" t="s">
        <v>488</v>
      </c>
      <c r="BR96" s="260" t="s">
        <v>488</v>
      </c>
      <c r="BS96" s="260" t="s">
        <v>488</v>
      </c>
      <c r="BT96" s="260" t="s">
        <v>488</v>
      </c>
      <c r="BU96" s="260" t="s">
        <v>488</v>
      </c>
      <c r="BV96" s="260" t="s">
        <v>488</v>
      </c>
      <c r="BW96" s="260" t="s">
        <v>488</v>
      </c>
      <c r="BY96" s="340"/>
    </row>
    <row r="97" spans="1:77" ht="45" x14ac:dyDescent="0.25">
      <c r="A97" s="258" t="s">
        <v>724</v>
      </c>
      <c r="B97" s="259" t="s">
        <v>725</v>
      </c>
      <c r="C97" s="260" t="s">
        <v>587</v>
      </c>
      <c r="D97" s="260" t="s">
        <v>488</v>
      </c>
      <c r="E97" s="260" t="s">
        <v>488</v>
      </c>
      <c r="F97" s="260" t="s">
        <v>488</v>
      </c>
      <c r="G97" s="260" t="s">
        <v>488</v>
      </c>
      <c r="H97" s="261" t="s">
        <v>488</v>
      </c>
      <c r="I97" s="260" t="s">
        <v>488</v>
      </c>
      <c r="J97" s="260" t="s">
        <v>488</v>
      </c>
      <c r="K97" s="260" t="s">
        <v>488</v>
      </c>
      <c r="L97" s="551" t="s">
        <v>488</v>
      </c>
      <c r="M97" s="260" t="s">
        <v>488</v>
      </c>
      <c r="N97" s="260" t="s">
        <v>488</v>
      </c>
      <c r="O97" s="260" t="s">
        <v>488</v>
      </c>
      <c r="P97" s="260" t="s">
        <v>488</v>
      </c>
      <c r="Q97" s="260" t="s">
        <v>488</v>
      </c>
      <c r="R97" s="260" t="s">
        <v>488</v>
      </c>
      <c r="S97" s="260" t="s">
        <v>488</v>
      </c>
      <c r="T97" s="260" t="s">
        <v>488</v>
      </c>
      <c r="U97" s="260" t="s">
        <v>488</v>
      </c>
      <c r="V97" s="260" t="s">
        <v>488</v>
      </c>
      <c r="W97" s="260" t="s">
        <v>488</v>
      </c>
      <c r="X97" s="260" t="s">
        <v>488</v>
      </c>
      <c r="Y97" s="260" t="s">
        <v>488</v>
      </c>
      <c r="Z97" s="260" t="s">
        <v>488</v>
      </c>
      <c r="AA97" s="260" t="s">
        <v>488</v>
      </c>
      <c r="AB97" s="260" t="s">
        <v>488</v>
      </c>
      <c r="AC97" s="260" t="s">
        <v>488</v>
      </c>
      <c r="AD97" s="260" t="s">
        <v>488</v>
      </c>
      <c r="AE97" s="260" t="s">
        <v>488</v>
      </c>
      <c r="AF97" s="260" t="s">
        <v>488</v>
      </c>
      <c r="AG97" s="260" t="s">
        <v>488</v>
      </c>
      <c r="AH97" s="260" t="s">
        <v>488</v>
      </c>
      <c r="AI97" s="260" t="s">
        <v>488</v>
      </c>
      <c r="AJ97" s="260" t="s">
        <v>488</v>
      </c>
      <c r="AK97" s="260" t="s">
        <v>488</v>
      </c>
      <c r="AL97" s="260" t="s">
        <v>488</v>
      </c>
      <c r="AM97" s="260" t="s">
        <v>488</v>
      </c>
      <c r="AN97" s="260" t="s">
        <v>488</v>
      </c>
      <c r="AO97" s="260" t="s">
        <v>488</v>
      </c>
      <c r="AP97" s="260" t="s">
        <v>488</v>
      </c>
      <c r="AQ97" s="260" t="s">
        <v>488</v>
      </c>
      <c r="AR97" s="260" t="s">
        <v>488</v>
      </c>
      <c r="AS97" s="260" t="s">
        <v>488</v>
      </c>
      <c r="AT97" s="260" t="s">
        <v>488</v>
      </c>
      <c r="AU97" s="260" t="s">
        <v>488</v>
      </c>
      <c r="AV97" s="260" t="s">
        <v>488</v>
      </c>
      <c r="AW97" s="260" t="s">
        <v>488</v>
      </c>
      <c r="AX97" s="426" t="s">
        <v>488</v>
      </c>
      <c r="AY97" s="260" t="s">
        <v>488</v>
      </c>
      <c r="AZ97" s="260" t="s">
        <v>488</v>
      </c>
      <c r="BA97" s="260" t="s">
        <v>488</v>
      </c>
      <c r="BB97" s="260" t="s">
        <v>488</v>
      </c>
      <c r="BC97" s="260" t="s">
        <v>488</v>
      </c>
      <c r="BD97" s="260" t="s">
        <v>488</v>
      </c>
      <c r="BE97" s="260" t="s">
        <v>488</v>
      </c>
      <c r="BF97" s="260" t="s">
        <v>488</v>
      </c>
      <c r="BG97" s="260" t="s">
        <v>488</v>
      </c>
      <c r="BH97" s="260" t="s">
        <v>488</v>
      </c>
      <c r="BI97" s="260" t="s">
        <v>488</v>
      </c>
      <c r="BJ97" s="260" t="s">
        <v>488</v>
      </c>
      <c r="BK97" s="260" t="s">
        <v>488</v>
      </c>
      <c r="BL97" s="260" t="s">
        <v>488</v>
      </c>
      <c r="BM97" s="260" t="s">
        <v>488</v>
      </c>
      <c r="BN97" s="260" t="s">
        <v>488</v>
      </c>
      <c r="BO97" s="260" t="s">
        <v>488</v>
      </c>
      <c r="BP97" s="260" t="s">
        <v>488</v>
      </c>
      <c r="BQ97" s="260" t="s">
        <v>488</v>
      </c>
      <c r="BR97" s="260" t="s">
        <v>488</v>
      </c>
      <c r="BS97" s="260" t="s">
        <v>488</v>
      </c>
      <c r="BT97" s="260" t="s">
        <v>488</v>
      </c>
      <c r="BU97" s="260" t="s">
        <v>488</v>
      </c>
      <c r="BV97" s="260" t="s">
        <v>488</v>
      </c>
      <c r="BW97" s="260" t="s">
        <v>488</v>
      </c>
      <c r="BY97" s="340"/>
    </row>
    <row r="98" spans="1:77" ht="45" x14ac:dyDescent="0.25">
      <c r="A98" s="258" t="s">
        <v>726</v>
      </c>
      <c r="B98" s="259" t="s">
        <v>727</v>
      </c>
      <c r="C98" s="260" t="s">
        <v>587</v>
      </c>
      <c r="D98" s="260" t="s">
        <v>488</v>
      </c>
      <c r="E98" s="260" t="s">
        <v>488</v>
      </c>
      <c r="F98" s="260" t="s">
        <v>488</v>
      </c>
      <c r="G98" s="260" t="s">
        <v>488</v>
      </c>
      <c r="H98" s="260" t="s">
        <v>488</v>
      </c>
      <c r="I98" s="260" t="s">
        <v>488</v>
      </c>
      <c r="J98" s="260" t="s">
        <v>488</v>
      </c>
      <c r="K98" s="260" t="s">
        <v>488</v>
      </c>
      <c r="L98" s="551" t="s">
        <v>488</v>
      </c>
      <c r="M98" s="260" t="s">
        <v>488</v>
      </c>
      <c r="N98" s="260" t="s">
        <v>488</v>
      </c>
      <c r="O98" s="260" t="s">
        <v>488</v>
      </c>
      <c r="P98" s="260" t="s">
        <v>488</v>
      </c>
      <c r="Q98" s="260" t="s">
        <v>488</v>
      </c>
      <c r="R98" s="260" t="s">
        <v>488</v>
      </c>
      <c r="S98" s="260" t="s">
        <v>488</v>
      </c>
      <c r="T98" s="260" t="s">
        <v>488</v>
      </c>
      <c r="U98" s="260" t="s">
        <v>488</v>
      </c>
      <c r="V98" s="260" t="s">
        <v>488</v>
      </c>
      <c r="W98" s="260" t="s">
        <v>488</v>
      </c>
      <c r="X98" s="260" t="s">
        <v>488</v>
      </c>
      <c r="Y98" s="260" t="s">
        <v>488</v>
      </c>
      <c r="Z98" s="260" t="s">
        <v>488</v>
      </c>
      <c r="AA98" s="260" t="s">
        <v>488</v>
      </c>
      <c r="AB98" s="260" t="s">
        <v>488</v>
      </c>
      <c r="AC98" s="260" t="s">
        <v>488</v>
      </c>
      <c r="AD98" s="260" t="s">
        <v>488</v>
      </c>
      <c r="AE98" s="260" t="s">
        <v>488</v>
      </c>
      <c r="AF98" s="260" t="s">
        <v>488</v>
      </c>
      <c r="AG98" s="260" t="s">
        <v>488</v>
      </c>
      <c r="AH98" s="260" t="s">
        <v>488</v>
      </c>
      <c r="AI98" s="260" t="s">
        <v>488</v>
      </c>
      <c r="AJ98" s="260" t="s">
        <v>488</v>
      </c>
      <c r="AK98" s="260" t="s">
        <v>488</v>
      </c>
      <c r="AL98" s="260" t="s">
        <v>488</v>
      </c>
      <c r="AM98" s="260" t="s">
        <v>488</v>
      </c>
      <c r="AN98" s="260" t="s">
        <v>488</v>
      </c>
      <c r="AO98" s="260" t="s">
        <v>488</v>
      </c>
      <c r="AP98" s="260" t="s">
        <v>488</v>
      </c>
      <c r="AQ98" s="260" t="s">
        <v>488</v>
      </c>
      <c r="AR98" s="260" t="s">
        <v>488</v>
      </c>
      <c r="AS98" s="260" t="s">
        <v>488</v>
      </c>
      <c r="AT98" s="260" t="s">
        <v>488</v>
      </c>
      <c r="AU98" s="260" t="s">
        <v>488</v>
      </c>
      <c r="AV98" s="260" t="s">
        <v>488</v>
      </c>
      <c r="AW98" s="260" t="s">
        <v>488</v>
      </c>
      <c r="AX98" s="426" t="s">
        <v>488</v>
      </c>
      <c r="AY98" s="260" t="s">
        <v>488</v>
      </c>
      <c r="AZ98" s="260" t="s">
        <v>488</v>
      </c>
      <c r="BA98" s="260" t="s">
        <v>488</v>
      </c>
      <c r="BB98" s="260" t="s">
        <v>488</v>
      </c>
      <c r="BC98" s="260" t="s">
        <v>488</v>
      </c>
      <c r="BD98" s="260" t="s">
        <v>488</v>
      </c>
      <c r="BE98" s="260" t="s">
        <v>488</v>
      </c>
      <c r="BF98" s="260" t="s">
        <v>488</v>
      </c>
      <c r="BG98" s="260" t="s">
        <v>488</v>
      </c>
      <c r="BH98" s="260" t="s">
        <v>488</v>
      </c>
      <c r="BI98" s="260" t="s">
        <v>488</v>
      </c>
      <c r="BJ98" s="260" t="s">
        <v>488</v>
      </c>
      <c r="BK98" s="260" t="s">
        <v>488</v>
      </c>
      <c r="BL98" s="260" t="s">
        <v>488</v>
      </c>
      <c r="BM98" s="260" t="s">
        <v>488</v>
      </c>
      <c r="BN98" s="260" t="s">
        <v>488</v>
      </c>
      <c r="BO98" s="260" t="s">
        <v>488</v>
      </c>
      <c r="BP98" s="260" t="s">
        <v>488</v>
      </c>
      <c r="BQ98" s="260" t="s">
        <v>488</v>
      </c>
      <c r="BR98" s="260" t="s">
        <v>488</v>
      </c>
      <c r="BS98" s="260" t="s">
        <v>488</v>
      </c>
      <c r="BT98" s="260" t="s">
        <v>488</v>
      </c>
      <c r="BU98" s="260" t="s">
        <v>488</v>
      </c>
      <c r="BV98" s="260" t="s">
        <v>488</v>
      </c>
      <c r="BW98" s="260" t="s">
        <v>488</v>
      </c>
      <c r="BY98" s="340"/>
    </row>
    <row r="99" spans="1:77" ht="30" x14ac:dyDescent="0.25">
      <c r="A99" s="258" t="s">
        <v>182</v>
      </c>
      <c r="B99" s="259" t="s">
        <v>728</v>
      </c>
      <c r="C99" s="260" t="s">
        <v>587</v>
      </c>
      <c r="D99" s="260" t="s">
        <v>488</v>
      </c>
      <c r="E99" s="260" t="s">
        <v>488</v>
      </c>
      <c r="F99" s="260" t="s">
        <v>488</v>
      </c>
      <c r="G99" s="260" t="s">
        <v>488</v>
      </c>
      <c r="H99" s="260" t="s">
        <v>488</v>
      </c>
      <c r="I99" s="260" t="s">
        <v>488</v>
      </c>
      <c r="J99" s="260" t="s">
        <v>488</v>
      </c>
      <c r="K99" s="260" t="s">
        <v>488</v>
      </c>
      <c r="L99" s="551" t="s">
        <v>488</v>
      </c>
      <c r="M99" s="260" t="s">
        <v>488</v>
      </c>
      <c r="N99" s="260" t="s">
        <v>488</v>
      </c>
      <c r="O99" s="260" t="s">
        <v>488</v>
      </c>
      <c r="P99" s="260" t="s">
        <v>488</v>
      </c>
      <c r="Q99" s="260" t="s">
        <v>488</v>
      </c>
      <c r="R99" s="260" t="s">
        <v>488</v>
      </c>
      <c r="S99" s="260" t="s">
        <v>488</v>
      </c>
      <c r="T99" s="260" t="s">
        <v>488</v>
      </c>
      <c r="U99" s="260" t="s">
        <v>488</v>
      </c>
      <c r="V99" s="260" t="s">
        <v>488</v>
      </c>
      <c r="W99" s="260" t="s">
        <v>488</v>
      </c>
      <c r="X99" s="260" t="s">
        <v>488</v>
      </c>
      <c r="Y99" s="260" t="s">
        <v>488</v>
      </c>
      <c r="Z99" s="260" t="s">
        <v>488</v>
      </c>
      <c r="AA99" s="260" t="s">
        <v>488</v>
      </c>
      <c r="AB99" s="260" t="s">
        <v>488</v>
      </c>
      <c r="AC99" s="260" t="s">
        <v>488</v>
      </c>
      <c r="AD99" s="260" t="s">
        <v>488</v>
      </c>
      <c r="AE99" s="260" t="s">
        <v>488</v>
      </c>
      <c r="AF99" s="260" t="s">
        <v>488</v>
      </c>
      <c r="AG99" s="260" t="s">
        <v>488</v>
      </c>
      <c r="AH99" s="260" t="s">
        <v>488</v>
      </c>
      <c r="AI99" s="260" t="s">
        <v>488</v>
      </c>
      <c r="AJ99" s="260" t="s">
        <v>488</v>
      </c>
      <c r="AK99" s="260" t="s">
        <v>488</v>
      </c>
      <c r="AL99" s="260" t="s">
        <v>488</v>
      </c>
      <c r="AM99" s="260" t="s">
        <v>488</v>
      </c>
      <c r="AN99" s="260" t="s">
        <v>488</v>
      </c>
      <c r="AO99" s="260" t="s">
        <v>488</v>
      </c>
      <c r="AP99" s="260" t="s">
        <v>488</v>
      </c>
      <c r="AQ99" s="260" t="s">
        <v>488</v>
      </c>
      <c r="AR99" s="260" t="s">
        <v>488</v>
      </c>
      <c r="AS99" s="260" t="s">
        <v>488</v>
      </c>
      <c r="AT99" s="260" t="s">
        <v>488</v>
      </c>
      <c r="AU99" s="260" t="s">
        <v>488</v>
      </c>
      <c r="AV99" s="260" t="s">
        <v>488</v>
      </c>
      <c r="AW99" s="260" t="s">
        <v>488</v>
      </c>
      <c r="AX99" s="426" t="s">
        <v>488</v>
      </c>
      <c r="AY99" s="260" t="s">
        <v>488</v>
      </c>
      <c r="AZ99" s="260" t="s">
        <v>488</v>
      </c>
      <c r="BA99" s="260" t="s">
        <v>488</v>
      </c>
      <c r="BB99" s="260" t="s">
        <v>488</v>
      </c>
      <c r="BC99" s="260" t="s">
        <v>488</v>
      </c>
      <c r="BD99" s="260" t="s">
        <v>488</v>
      </c>
      <c r="BE99" s="260" t="s">
        <v>488</v>
      </c>
      <c r="BF99" s="260" t="s">
        <v>488</v>
      </c>
      <c r="BG99" s="260" t="s">
        <v>488</v>
      </c>
      <c r="BH99" s="260" t="s">
        <v>488</v>
      </c>
      <c r="BI99" s="260" t="s">
        <v>488</v>
      </c>
      <c r="BJ99" s="260" t="s">
        <v>488</v>
      </c>
      <c r="BK99" s="260" t="s">
        <v>488</v>
      </c>
      <c r="BL99" s="260" t="s">
        <v>488</v>
      </c>
      <c r="BM99" s="260" t="s">
        <v>488</v>
      </c>
      <c r="BN99" s="260" t="s">
        <v>488</v>
      </c>
      <c r="BO99" s="260" t="s">
        <v>488</v>
      </c>
      <c r="BP99" s="260" t="s">
        <v>488</v>
      </c>
      <c r="BQ99" s="260" t="s">
        <v>488</v>
      </c>
      <c r="BR99" s="260" t="s">
        <v>488</v>
      </c>
      <c r="BS99" s="260" t="s">
        <v>488</v>
      </c>
      <c r="BT99" s="260" t="s">
        <v>488</v>
      </c>
      <c r="BU99" s="260" t="s">
        <v>488</v>
      </c>
      <c r="BV99" s="260" t="s">
        <v>488</v>
      </c>
      <c r="BW99" s="260" t="s">
        <v>488</v>
      </c>
      <c r="BY99" s="340"/>
    </row>
    <row r="100" spans="1:77" ht="30" x14ac:dyDescent="0.25">
      <c r="A100" s="258" t="s">
        <v>180</v>
      </c>
      <c r="B100" s="259" t="s">
        <v>729</v>
      </c>
      <c r="C100" s="260" t="s">
        <v>587</v>
      </c>
      <c r="D100" s="260" t="s">
        <v>488</v>
      </c>
      <c r="E100" s="260" t="s">
        <v>488</v>
      </c>
      <c r="F100" s="260" t="s">
        <v>488</v>
      </c>
      <c r="G100" s="260" t="s">
        <v>488</v>
      </c>
      <c r="H100" s="260" t="s">
        <v>488</v>
      </c>
      <c r="I100" s="260" t="s">
        <v>488</v>
      </c>
      <c r="J100" s="260" t="s">
        <v>488</v>
      </c>
      <c r="K100" s="260" t="s">
        <v>488</v>
      </c>
      <c r="L100" s="551" t="s">
        <v>488</v>
      </c>
      <c r="M100" s="260" t="s">
        <v>488</v>
      </c>
      <c r="N100" s="260" t="s">
        <v>488</v>
      </c>
      <c r="O100" s="260" t="s">
        <v>488</v>
      </c>
      <c r="P100" s="260" t="s">
        <v>488</v>
      </c>
      <c r="Q100" s="260" t="s">
        <v>488</v>
      </c>
      <c r="R100" s="260" t="s">
        <v>488</v>
      </c>
      <c r="S100" s="260" t="s">
        <v>488</v>
      </c>
      <c r="T100" s="260" t="s">
        <v>488</v>
      </c>
      <c r="U100" s="260" t="s">
        <v>488</v>
      </c>
      <c r="V100" s="260" t="s">
        <v>488</v>
      </c>
      <c r="W100" s="260" t="s">
        <v>488</v>
      </c>
      <c r="X100" s="260" t="s">
        <v>488</v>
      </c>
      <c r="Y100" s="260" t="s">
        <v>488</v>
      </c>
      <c r="Z100" s="260" t="s">
        <v>488</v>
      </c>
      <c r="AA100" s="260" t="s">
        <v>488</v>
      </c>
      <c r="AB100" s="260" t="s">
        <v>488</v>
      </c>
      <c r="AC100" s="260" t="s">
        <v>488</v>
      </c>
      <c r="AD100" s="260" t="s">
        <v>488</v>
      </c>
      <c r="AE100" s="260" t="s">
        <v>488</v>
      </c>
      <c r="AF100" s="260" t="s">
        <v>488</v>
      </c>
      <c r="AG100" s="260" t="s">
        <v>488</v>
      </c>
      <c r="AH100" s="260" t="s">
        <v>488</v>
      </c>
      <c r="AI100" s="260" t="s">
        <v>488</v>
      </c>
      <c r="AJ100" s="260" t="s">
        <v>488</v>
      </c>
      <c r="AK100" s="260" t="s">
        <v>488</v>
      </c>
      <c r="AL100" s="260" t="s">
        <v>488</v>
      </c>
      <c r="AM100" s="260" t="s">
        <v>488</v>
      </c>
      <c r="AN100" s="260" t="s">
        <v>488</v>
      </c>
      <c r="AO100" s="260" t="s">
        <v>488</v>
      </c>
      <c r="AP100" s="260" t="s">
        <v>488</v>
      </c>
      <c r="AQ100" s="260" t="s">
        <v>488</v>
      </c>
      <c r="AR100" s="260" t="s">
        <v>488</v>
      </c>
      <c r="AS100" s="260" t="s">
        <v>488</v>
      </c>
      <c r="AT100" s="260" t="s">
        <v>488</v>
      </c>
      <c r="AU100" s="260" t="s">
        <v>488</v>
      </c>
      <c r="AV100" s="260" t="s">
        <v>488</v>
      </c>
      <c r="AW100" s="260" t="s">
        <v>488</v>
      </c>
      <c r="AX100" s="426" t="s">
        <v>488</v>
      </c>
      <c r="AY100" s="260" t="s">
        <v>488</v>
      </c>
      <c r="AZ100" s="260" t="s">
        <v>488</v>
      </c>
      <c r="BA100" s="260" t="s">
        <v>488</v>
      </c>
      <c r="BB100" s="260" t="s">
        <v>488</v>
      </c>
      <c r="BC100" s="260" t="s">
        <v>488</v>
      </c>
      <c r="BD100" s="260" t="s">
        <v>488</v>
      </c>
      <c r="BE100" s="260" t="s">
        <v>488</v>
      </c>
      <c r="BF100" s="260" t="s">
        <v>488</v>
      </c>
      <c r="BG100" s="260" t="s">
        <v>488</v>
      </c>
      <c r="BH100" s="260" t="s">
        <v>488</v>
      </c>
      <c r="BI100" s="260" t="s">
        <v>488</v>
      </c>
      <c r="BJ100" s="260" t="s">
        <v>488</v>
      </c>
      <c r="BK100" s="260" t="s">
        <v>488</v>
      </c>
      <c r="BL100" s="260" t="s">
        <v>488</v>
      </c>
      <c r="BM100" s="260" t="s">
        <v>488</v>
      </c>
      <c r="BN100" s="260" t="s">
        <v>488</v>
      </c>
      <c r="BO100" s="260" t="s">
        <v>488</v>
      </c>
      <c r="BP100" s="260" t="s">
        <v>488</v>
      </c>
      <c r="BQ100" s="260" t="s">
        <v>488</v>
      </c>
      <c r="BR100" s="260" t="s">
        <v>488</v>
      </c>
      <c r="BS100" s="260" t="s">
        <v>488</v>
      </c>
      <c r="BT100" s="260" t="s">
        <v>488</v>
      </c>
      <c r="BU100" s="260" t="s">
        <v>488</v>
      </c>
      <c r="BV100" s="260" t="s">
        <v>488</v>
      </c>
      <c r="BW100" s="260" t="s">
        <v>488</v>
      </c>
      <c r="BY100" s="340"/>
    </row>
    <row r="101" spans="1:77" ht="36.75" customHeight="1" x14ac:dyDescent="0.25">
      <c r="A101" s="258" t="s">
        <v>730</v>
      </c>
      <c r="B101" s="259" t="s">
        <v>731</v>
      </c>
      <c r="C101" s="260" t="s">
        <v>587</v>
      </c>
      <c r="D101" s="260" t="s">
        <v>488</v>
      </c>
      <c r="E101" s="260" t="s">
        <v>488</v>
      </c>
      <c r="F101" s="260" t="s">
        <v>488</v>
      </c>
      <c r="G101" s="260" t="s">
        <v>488</v>
      </c>
      <c r="H101" s="260" t="s">
        <v>488</v>
      </c>
      <c r="I101" s="260" t="s">
        <v>488</v>
      </c>
      <c r="J101" s="260" t="s">
        <v>488</v>
      </c>
      <c r="K101" s="260" t="s">
        <v>488</v>
      </c>
      <c r="L101" s="551" t="s">
        <v>488</v>
      </c>
      <c r="M101" s="260" t="s">
        <v>488</v>
      </c>
      <c r="N101" s="260" t="s">
        <v>488</v>
      </c>
      <c r="O101" s="260" t="s">
        <v>488</v>
      </c>
      <c r="P101" s="260" t="s">
        <v>488</v>
      </c>
      <c r="Q101" s="260" t="s">
        <v>488</v>
      </c>
      <c r="R101" s="260" t="s">
        <v>488</v>
      </c>
      <c r="S101" s="260" t="s">
        <v>488</v>
      </c>
      <c r="T101" s="260" t="s">
        <v>488</v>
      </c>
      <c r="U101" s="260" t="s">
        <v>488</v>
      </c>
      <c r="V101" s="260" t="s">
        <v>488</v>
      </c>
      <c r="W101" s="260" t="s">
        <v>488</v>
      </c>
      <c r="X101" s="260" t="s">
        <v>488</v>
      </c>
      <c r="Y101" s="260" t="s">
        <v>488</v>
      </c>
      <c r="Z101" s="260" t="s">
        <v>488</v>
      </c>
      <c r="AA101" s="260" t="s">
        <v>488</v>
      </c>
      <c r="AB101" s="260" t="s">
        <v>488</v>
      </c>
      <c r="AC101" s="260" t="s">
        <v>488</v>
      </c>
      <c r="AD101" s="260" t="s">
        <v>488</v>
      </c>
      <c r="AE101" s="260" t="s">
        <v>488</v>
      </c>
      <c r="AF101" s="260" t="s">
        <v>488</v>
      </c>
      <c r="AG101" s="260" t="s">
        <v>488</v>
      </c>
      <c r="AH101" s="260" t="s">
        <v>488</v>
      </c>
      <c r="AI101" s="260" t="s">
        <v>488</v>
      </c>
      <c r="AJ101" s="260" t="s">
        <v>488</v>
      </c>
      <c r="AK101" s="260" t="s">
        <v>488</v>
      </c>
      <c r="AL101" s="260" t="s">
        <v>488</v>
      </c>
      <c r="AM101" s="260" t="s">
        <v>488</v>
      </c>
      <c r="AN101" s="260" t="s">
        <v>488</v>
      </c>
      <c r="AO101" s="260" t="s">
        <v>488</v>
      </c>
      <c r="AP101" s="260" t="s">
        <v>488</v>
      </c>
      <c r="AQ101" s="260" t="s">
        <v>488</v>
      </c>
      <c r="AR101" s="260" t="s">
        <v>488</v>
      </c>
      <c r="AS101" s="260" t="s">
        <v>488</v>
      </c>
      <c r="AT101" s="260" t="s">
        <v>488</v>
      </c>
      <c r="AU101" s="260" t="s">
        <v>488</v>
      </c>
      <c r="AV101" s="260" t="s">
        <v>488</v>
      </c>
      <c r="AW101" s="260" t="s">
        <v>488</v>
      </c>
      <c r="AX101" s="426" t="s">
        <v>488</v>
      </c>
      <c r="AY101" s="260" t="s">
        <v>488</v>
      </c>
      <c r="AZ101" s="260" t="s">
        <v>488</v>
      </c>
      <c r="BA101" s="260" t="s">
        <v>488</v>
      </c>
      <c r="BB101" s="260" t="s">
        <v>488</v>
      </c>
      <c r="BC101" s="260" t="s">
        <v>488</v>
      </c>
      <c r="BD101" s="260" t="s">
        <v>488</v>
      </c>
      <c r="BE101" s="260" t="s">
        <v>488</v>
      </c>
      <c r="BF101" s="260" t="s">
        <v>488</v>
      </c>
      <c r="BG101" s="260" t="s">
        <v>488</v>
      </c>
      <c r="BH101" s="260" t="s">
        <v>488</v>
      </c>
      <c r="BI101" s="260" t="s">
        <v>488</v>
      </c>
      <c r="BJ101" s="260" t="s">
        <v>488</v>
      </c>
      <c r="BK101" s="260" t="s">
        <v>488</v>
      </c>
      <c r="BL101" s="260" t="s">
        <v>488</v>
      </c>
      <c r="BM101" s="260" t="s">
        <v>488</v>
      </c>
      <c r="BN101" s="260" t="s">
        <v>488</v>
      </c>
      <c r="BO101" s="260" t="s">
        <v>488</v>
      </c>
      <c r="BP101" s="260" t="s">
        <v>488</v>
      </c>
      <c r="BQ101" s="260" t="s">
        <v>488</v>
      </c>
      <c r="BR101" s="260" t="s">
        <v>488</v>
      </c>
      <c r="BS101" s="260" t="s">
        <v>488</v>
      </c>
      <c r="BT101" s="260" t="s">
        <v>488</v>
      </c>
      <c r="BU101" s="260" t="s">
        <v>488</v>
      </c>
      <c r="BV101" s="260" t="s">
        <v>488</v>
      </c>
      <c r="BW101" s="260" t="s">
        <v>488</v>
      </c>
      <c r="BY101" s="340"/>
    </row>
    <row r="102" spans="1:77" s="301" customFormat="1" x14ac:dyDescent="0.25">
      <c r="A102" s="394"/>
      <c r="B102" s="395"/>
      <c r="C102" s="396"/>
      <c r="D102" s="397"/>
      <c r="E102" s="397"/>
      <c r="F102" s="397"/>
      <c r="G102" s="397"/>
      <c r="H102" s="398"/>
      <c r="I102" s="399"/>
      <c r="J102" s="397"/>
      <c r="K102" s="397"/>
      <c r="L102" s="556"/>
      <c r="M102" s="397"/>
      <c r="N102" s="397"/>
      <c r="O102" s="397"/>
      <c r="P102" s="397"/>
      <c r="Q102" s="397"/>
      <c r="R102" s="397"/>
      <c r="S102" s="397"/>
      <c r="T102" s="397"/>
      <c r="U102" s="397"/>
      <c r="V102" s="397"/>
      <c r="W102" s="400"/>
      <c r="X102" s="400"/>
      <c r="Y102" s="400"/>
      <c r="Z102" s="400"/>
      <c r="AA102" s="400"/>
      <c r="AB102" s="400"/>
      <c r="AC102" s="400"/>
      <c r="AD102" s="400"/>
      <c r="AE102" s="400"/>
      <c r="AF102" s="400"/>
      <c r="AG102" s="400"/>
      <c r="AH102" s="400"/>
      <c r="AI102" s="400"/>
      <c r="AJ102" s="400"/>
      <c r="AK102" s="400"/>
      <c r="AL102" s="401"/>
      <c r="AM102" s="400"/>
      <c r="AN102" s="400"/>
      <c r="AO102" s="400"/>
      <c r="AP102" s="400"/>
      <c r="AQ102" s="400"/>
      <c r="AR102" s="400"/>
      <c r="AS102" s="400"/>
      <c r="AT102" s="400"/>
      <c r="AU102" s="400"/>
      <c r="AV102" s="400"/>
      <c r="AW102" s="400"/>
      <c r="AX102" s="441"/>
      <c r="AY102" s="400"/>
      <c r="AZ102" s="400"/>
      <c r="BA102" s="400"/>
      <c r="BB102" s="400"/>
      <c r="BC102" s="400"/>
      <c r="BD102" s="400"/>
      <c r="BE102" s="400"/>
      <c r="BF102" s="400"/>
      <c r="BG102" s="400"/>
      <c r="BH102" s="400"/>
      <c r="BI102" s="400"/>
      <c r="BJ102" s="400"/>
      <c r="BK102" s="400"/>
      <c r="BL102" s="400"/>
      <c r="BM102" s="400"/>
      <c r="BN102" s="400"/>
      <c r="BO102" s="400"/>
      <c r="BP102" s="400"/>
      <c r="BQ102" s="400"/>
      <c r="BR102" s="402"/>
      <c r="BS102" s="402"/>
      <c r="BT102" s="402"/>
      <c r="BU102" s="402"/>
      <c r="BV102" s="402"/>
      <c r="BW102" s="402"/>
    </row>
    <row r="103" spans="1:77" s="301" customFormat="1" x14ac:dyDescent="0.25">
      <c r="A103" s="403"/>
      <c r="B103" s="404"/>
      <c r="C103" s="405"/>
      <c r="D103" s="406"/>
      <c r="E103" s="406"/>
      <c r="F103" s="406"/>
      <c r="G103" s="406"/>
      <c r="H103" s="407"/>
      <c r="I103" s="408"/>
      <c r="J103" s="406"/>
      <c r="K103" s="406"/>
      <c r="L103" s="557"/>
      <c r="M103" s="406"/>
      <c r="N103" s="406"/>
      <c r="O103" s="406"/>
      <c r="P103" s="406"/>
      <c r="Q103" s="406"/>
      <c r="R103" s="406"/>
      <c r="S103" s="406"/>
      <c r="T103" s="406"/>
      <c r="U103" s="406"/>
      <c r="V103" s="406"/>
      <c r="W103" s="409"/>
      <c r="X103" s="409"/>
      <c r="Y103" s="409"/>
      <c r="Z103" s="409"/>
      <c r="AA103" s="409"/>
      <c r="AB103" s="409"/>
      <c r="AC103" s="409"/>
      <c r="AD103" s="409"/>
      <c r="AE103" s="409"/>
      <c r="AF103" s="409"/>
      <c r="AG103" s="409"/>
      <c r="AH103" s="409"/>
      <c r="AI103" s="409"/>
      <c r="AJ103" s="409"/>
      <c r="AK103" s="409"/>
      <c r="AL103" s="410"/>
      <c r="AM103" s="409"/>
      <c r="AN103" s="409"/>
      <c r="AO103" s="409"/>
      <c r="AP103" s="409"/>
      <c r="AQ103" s="409"/>
      <c r="AR103" s="409"/>
      <c r="AS103" s="409"/>
      <c r="AT103" s="409"/>
      <c r="AU103" s="409"/>
      <c r="AV103" s="409"/>
      <c r="AW103" s="409"/>
      <c r="AX103" s="442"/>
      <c r="AY103" s="409"/>
      <c r="AZ103" s="409"/>
      <c r="BA103" s="409"/>
      <c r="BB103" s="409"/>
      <c r="BC103" s="409"/>
      <c r="BD103" s="409"/>
      <c r="BE103" s="409"/>
      <c r="BF103" s="409"/>
      <c r="BG103" s="409"/>
      <c r="BH103" s="409"/>
      <c r="BI103" s="409"/>
      <c r="BJ103" s="409"/>
      <c r="BK103" s="409"/>
      <c r="BL103" s="409"/>
      <c r="BM103" s="409"/>
      <c r="BN103" s="409"/>
      <c r="BO103" s="409"/>
      <c r="BP103" s="409"/>
      <c r="BQ103" s="409"/>
    </row>
    <row r="104" spans="1:77" s="301" customFormat="1" ht="50.25" customHeight="1" x14ac:dyDescent="0.25">
      <c r="A104" s="1137" t="s">
        <v>732</v>
      </c>
      <c r="B104" s="1137"/>
      <c r="C104" s="1137"/>
      <c r="D104" s="1137"/>
      <c r="E104" s="1137"/>
      <c r="F104" s="1137"/>
      <c r="G104" s="1137"/>
      <c r="H104" s="1137"/>
      <c r="I104" s="1137"/>
      <c r="J104" s="1137"/>
      <c r="K104" s="1137"/>
      <c r="L104" s="1137"/>
      <c r="M104" s="1137"/>
      <c r="N104" s="1137"/>
      <c r="O104" s="1137"/>
      <c r="P104" s="1137"/>
      <c r="Q104" s="411"/>
      <c r="R104" s="411"/>
      <c r="S104" s="411"/>
      <c r="T104" s="411"/>
      <c r="U104" s="411"/>
      <c r="V104" s="406"/>
      <c r="W104" s="409"/>
      <c r="X104" s="409"/>
      <c r="Y104" s="409"/>
      <c r="Z104" s="409"/>
      <c r="AA104" s="409"/>
      <c r="AB104" s="409"/>
      <c r="AC104" s="409"/>
      <c r="AD104" s="409"/>
      <c r="AE104" s="409"/>
      <c r="AF104" s="409"/>
      <c r="AG104" s="409"/>
      <c r="AH104" s="409"/>
      <c r="AI104" s="409"/>
      <c r="AJ104" s="409"/>
      <c r="AK104" s="409"/>
      <c r="AL104" s="410"/>
      <c r="AX104" s="443"/>
    </row>
    <row r="105" spans="1:77" s="301" customFormat="1" ht="40.5" customHeight="1" x14ac:dyDescent="0.25">
      <c r="A105" s="1137" t="s">
        <v>733</v>
      </c>
      <c r="B105" s="1137"/>
      <c r="C105" s="1137"/>
      <c r="D105" s="1137"/>
      <c r="E105" s="1137"/>
      <c r="F105" s="1137"/>
      <c r="G105" s="1137"/>
      <c r="H105" s="1137"/>
      <c r="I105" s="1137"/>
      <c r="J105" s="1137"/>
      <c r="K105" s="1137"/>
      <c r="L105" s="1137"/>
      <c r="M105" s="1137"/>
      <c r="N105" s="1137"/>
      <c r="O105" s="1137"/>
      <c r="P105" s="1137"/>
      <c r="Q105" s="411"/>
      <c r="R105" s="411"/>
      <c r="S105" s="411"/>
      <c r="T105" s="411"/>
      <c r="U105" s="411"/>
      <c r="V105" s="406"/>
      <c r="W105" s="409"/>
      <c r="X105" s="409"/>
      <c r="Y105" s="409"/>
      <c r="Z105" s="409"/>
      <c r="AA105" s="409"/>
      <c r="AB105" s="409"/>
      <c r="AC105" s="409"/>
      <c r="AD105" s="409"/>
      <c r="AE105" s="409"/>
      <c r="AF105" s="409"/>
      <c r="AG105" s="409"/>
      <c r="AH105" s="409"/>
      <c r="AI105" s="409"/>
      <c r="AJ105" s="409"/>
      <c r="AK105" s="409"/>
      <c r="AL105" s="410"/>
      <c r="AX105" s="443"/>
    </row>
    <row r="106" spans="1:77" s="301" customFormat="1" ht="56.25" customHeight="1" x14ac:dyDescent="0.25">
      <c r="A106" s="1137" t="s">
        <v>734</v>
      </c>
      <c r="B106" s="1137"/>
      <c r="C106" s="1137"/>
      <c r="D106" s="1137"/>
      <c r="E106" s="1137"/>
      <c r="F106" s="1137"/>
      <c r="G106" s="1137"/>
      <c r="H106" s="1137"/>
      <c r="I106" s="1137"/>
      <c r="J106" s="1137"/>
      <c r="K106" s="1137"/>
      <c r="L106" s="1137"/>
      <c r="M106" s="1137"/>
      <c r="N106" s="1137"/>
      <c r="O106" s="1137"/>
      <c r="P106" s="1137"/>
      <c r="Q106" s="411"/>
      <c r="R106" s="411"/>
      <c r="S106" s="411"/>
      <c r="T106" s="411"/>
      <c r="U106" s="411"/>
      <c r="V106" s="406"/>
      <c r="W106" s="409"/>
      <c r="X106" s="409"/>
      <c r="Y106" s="409"/>
      <c r="Z106" s="409"/>
      <c r="AA106" s="409"/>
      <c r="AB106" s="409"/>
      <c r="AC106" s="409"/>
      <c r="AD106" s="409"/>
      <c r="AE106" s="409"/>
      <c r="AF106" s="409"/>
      <c r="AG106" s="409"/>
      <c r="AH106" s="409"/>
      <c r="AI106" s="409"/>
      <c r="AJ106" s="409"/>
      <c r="AK106" s="409"/>
      <c r="AL106" s="410"/>
      <c r="AX106" s="443"/>
    </row>
    <row r="107" spans="1:77" s="301" customFormat="1" ht="45" customHeight="1" x14ac:dyDescent="0.25">
      <c r="A107" s="1137" t="s">
        <v>735</v>
      </c>
      <c r="B107" s="1137"/>
      <c r="C107" s="1137"/>
      <c r="D107" s="1137"/>
      <c r="E107" s="1137"/>
      <c r="F107" s="1137"/>
      <c r="G107" s="1137"/>
      <c r="H107" s="1137"/>
      <c r="I107" s="1137"/>
      <c r="J107" s="1137"/>
      <c r="K107" s="1137"/>
      <c r="L107" s="1137"/>
      <c r="M107" s="1137"/>
      <c r="N107" s="1137"/>
      <c r="O107" s="1137"/>
      <c r="P107" s="1137"/>
      <c r="Q107" s="411"/>
      <c r="R107" s="411"/>
      <c r="S107" s="411"/>
      <c r="T107" s="411"/>
      <c r="U107" s="411"/>
      <c r="V107" s="406"/>
      <c r="W107" s="409"/>
      <c r="X107" s="409"/>
      <c r="Y107" s="409"/>
      <c r="Z107" s="409"/>
      <c r="AA107" s="409"/>
      <c r="AB107" s="409"/>
      <c r="AC107" s="409"/>
      <c r="AD107" s="409"/>
      <c r="AE107" s="409"/>
      <c r="AF107" s="409"/>
      <c r="AG107" s="409"/>
      <c r="AH107" s="409"/>
      <c r="AI107" s="409"/>
      <c r="AJ107" s="409"/>
      <c r="AK107" s="409"/>
      <c r="AL107" s="410"/>
      <c r="AX107" s="443"/>
    </row>
    <row r="108" spans="1:77" x14ac:dyDescent="0.25">
      <c r="A108" s="301"/>
      <c r="B108" s="301"/>
      <c r="C108" s="412"/>
      <c r="D108" s="301"/>
      <c r="E108" s="301"/>
      <c r="F108" s="301"/>
      <c r="G108" s="301"/>
      <c r="H108" s="413"/>
      <c r="I108" s="414"/>
      <c r="J108" s="301"/>
      <c r="K108" s="301"/>
      <c r="L108" s="558"/>
      <c r="M108" s="409"/>
      <c r="N108" s="409"/>
      <c r="O108" s="409"/>
      <c r="P108" s="409"/>
      <c r="Q108" s="409"/>
      <c r="R108" s="409"/>
      <c r="S108" s="409"/>
      <c r="T108" s="409"/>
      <c r="U108" s="409"/>
      <c r="V108" s="409"/>
      <c r="W108" s="409"/>
      <c r="X108" s="409"/>
      <c r="Y108" s="409"/>
      <c r="Z108" s="409"/>
      <c r="AA108" s="409"/>
      <c r="AB108" s="409"/>
      <c r="AC108" s="409"/>
      <c r="AD108" s="409"/>
      <c r="AE108" s="409"/>
      <c r="AF108" s="409"/>
      <c r="AG108" s="409"/>
      <c r="AH108" s="409"/>
      <c r="AI108" s="409"/>
      <c r="AJ108" s="409"/>
      <c r="AK108" s="409"/>
      <c r="AL108" s="410"/>
      <c r="AM108" s="301"/>
      <c r="AN108" s="301"/>
      <c r="AO108" s="301"/>
      <c r="AP108" s="301"/>
      <c r="AQ108" s="301"/>
      <c r="AR108" s="301"/>
      <c r="AS108" s="301"/>
      <c r="AT108" s="301"/>
      <c r="AU108" s="301"/>
      <c r="AV108" s="301"/>
      <c r="AW108" s="301"/>
      <c r="AX108" s="443"/>
      <c r="AY108" s="301"/>
      <c r="AZ108" s="301"/>
      <c r="BA108" s="301"/>
      <c r="BB108" s="301"/>
      <c r="BC108" s="301"/>
      <c r="BD108" s="301"/>
      <c r="BE108" s="301"/>
      <c r="BF108" s="301"/>
      <c r="BG108" s="301"/>
      <c r="BH108" s="301"/>
      <c r="BI108" s="301"/>
      <c r="BJ108" s="301"/>
      <c r="BK108" s="301"/>
      <c r="BL108" s="301"/>
      <c r="BM108" s="301"/>
      <c r="BN108" s="301"/>
      <c r="BO108" s="301"/>
      <c r="BP108" s="301"/>
      <c r="BQ108" s="301"/>
      <c r="BR108" s="301"/>
      <c r="BS108" s="301"/>
      <c r="BT108" s="301"/>
      <c r="BU108" s="301"/>
      <c r="BV108" s="301"/>
      <c r="BW108" s="301"/>
    </row>
    <row r="111" spans="1:77" x14ac:dyDescent="0.25">
      <c r="A111" s="415" t="s">
        <v>736</v>
      </c>
    </row>
  </sheetData>
  <mergeCells count="46">
    <mergeCell ref="AD15:AH15"/>
    <mergeCell ref="A106:P106"/>
    <mergeCell ref="A107:P107"/>
    <mergeCell ref="BC15:BG15"/>
    <mergeCell ref="BH15:BL15"/>
    <mergeCell ref="A104:P104"/>
    <mergeCell ref="A105:P105"/>
    <mergeCell ref="H15:J15"/>
    <mergeCell ref="K15:M15"/>
    <mergeCell ref="P15:Q15"/>
    <mergeCell ref="BW14:BW16"/>
    <mergeCell ref="AI15:AM15"/>
    <mergeCell ref="AN15:AR15"/>
    <mergeCell ref="AS15:AW15"/>
    <mergeCell ref="AX15:BB15"/>
    <mergeCell ref="AI14:BV14"/>
    <mergeCell ref="BR15:BV15"/>
    <mergeCell ref="BM15:BQ15"/>
    <mergeCell ref="M12:AA12"/>
    <mergeCell ref="A14:A16"/>
    <mergeCell ref="B14:B16"/>
    <mergeCell ref="C14:C16"/>
    <mergeCell ref="D14:D16"/>
    <mergeCell ref="E14:E16"/>
    <mergeCell ref="F14:G15"/>
    <mergeCell ref="H14:M14"/>
    <mergeCell ref="N14:N16"/>
    <mergeCell ref="O14:O16"/>
    <mergeCell ref="P14:S14"/>
    <mergeCell ref="T14:U15"/>
    <mergeCell ref="V14:X15"/>
    <mergeCell ref="Y14:AH14"/>
    <mergeCell ref="R15:S15"/>
    <mergeCell ref="Y15:AC15"/>
    <mergeCell ref="M7:U7"/>
    <mergeCell ref="A8:AH8"/>
    <mergeCell ref="A9:AH9"/>
    <mergeCell ref="A10:AH10"/>
    <mergeCell ref="C11:L11"/>
    <mergeCell ref="M11:AA11"/>
    <mergeCell ref="AE1:AH1"/>
    <mergeCell ref="AE2:AH2"/>
    <mergeCell ref="A4:AH4"/>
    <mergeCell ref="A5:AH5"/>
    <mergeCell ref="I6:L6"/>
    <mergeCell ref="M6:U6"/>
  </mergeCells>
  <pageMargins left="0.7" right="0.7" top="0.75" bottom="0.75" header="0.3" footer="0.3"/>
  <legacy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30"/>
  <sheetViews>
    <sheetView view="pageBreakPreview" topLeftCell="A4" zoomScale="60" workbookViewId="0">
      <selection activeCell="E27" sqref="E27"/>
    </sheetView>
  </sheetViews>
  <sheetFormatPr defaultColWidth="10.7109375" defaultRowHeight="15.75" x14ac:dyDescent="0.25"/>
  <cols>
    <col min="1" max="1" width="10.7109375" style="55"/>
    <col min="2" max="2" width="15.7109375" style="55" customWidth="1"/>
    <col min="3" max="3" width="12.85546875" style="55" customWidth="1"/>
    <col min="4" max="4" width="23" style="55" customWidth="1"/>
    <col min="5" max="5" width="11.85546875" style="55" customWidth="1"/>
    <col min="6" max="6" width="8.7109375" style="55" customWidth="1"/>
    <col min="7" max="7" width="9.28515625" style="55" customWidth="1"/>
    <col min="8" max="8" width="8.7109375" style="55" customWidth="1"/>
    <col min="9" max="9" width="10" style="55" customWidth="1"/>
    <col min="10" max="10" width="20.140625" style="55" customWidth="1"/>
    <col min="11" max="11" width="11.140625" style="55" customWidth="1"/>
    <col min="12" max="12" width="12.5703125" style="55" customWidth="1"/>
    <col min="13" max="13" width="10.42578125" style="55" customWidth="1"/>
    <col min="14" max="14" width="13.7109375" style="55" customWidth="1"/>
    <col min="15" max="16" width="8.7109375" style="55" customWidth="1"/>
    <col min="17" max="17" width="11.85546875" style="55" customWidth="1"/>
    <col min="18" max="18" width="12" style="55" customWidth="1"/>
    <col min="19" max="19" width="18.28515625" style="55" customWidth="1"/>
    <col min="20" max="20" width="22.42578125" style="55" customWidth="1"/>
    <col min="21" max="21" width="30.7109375" style="55" customWidth="1"/>
    <col min="22" max="22" width="14" style="55" customWidth="1"/>
    <col min="23" max="23" width="8.7109375" style="55" customWidth="1"/>
    <col min="24" max="24" width="24.5703125" style="55" customWidth="1"/>
    <col min="25" max="25" width="15.28515625" style="55" customWidth="1"/>
    <col min="26" max="26" width="18.5703125" style="55" customWidth="1"/>
    <col min="27" max="27" width="19.140625" style="55" customWidth="1"/>
    <col min="28" max="240" width="10.7109375" style="55"/>
    <col min="241" max="242" width="15.7109375" style="55" customWidth="1"/>
    <col min="243" max="245" width="14.7109375" style="55" customWidth="1"/>
    <col min="246" max="249" width="13.7109375" style="55" customWidth="1"/>
    <col min="250" max="253" width="15.7109375" style="55" customWidth="1"/>
    <col min="254" max="254" width="22.85546875" style="55" customWidth="1"/>
    <col min="255" max="255" width="20.7109375" style="55" customWidth="1"/>
    <col min="256" max="256" width="17.7109375" style="55" customWidth="1"/>
    <col min="257" max="265" width="14.7109375" style="55" customWidth="1"/>
    <col min="266" max="496" width="10.7109375" style="55"/>
    <col min="497" max="498" width="15.7109375" style="55" customWidth="1"/>
    <col min="499" max="501" width="14.7109375" style="55" customWidth="1"/>
    <col min="502" max="505" width="13.7109375" style="55" customWidth="1"/>
    <col min="506" max="509" width="15.7109375" style="55" customWidth="1"/>
    <col min="510" max="510" width="22.85546875" style="55" customWidth="1"/>
    <col min="511" max="511" width="20.7109375" style="55" customWidth="1"/>
    <col min="512" max="512" width="17.7109375" style="55" customWidth="1"/>
    <col min="513" max="521" width="14.7109375" style="55" customWidth="1"/>
    <col min="522" max="752" width="10.7109375" style="55"/>
    <col min="753" max="754" width="15.7109375" style="55" customWidth="1"/>
    <col min="755" max="757" width="14.7109375" style="55" customWidth="1"/>
    <col min="758" max="761" width="13.7109375" style="55" customWidth="1"/>
    <col min="762" max="765" width="15.7109375" style="55" customWidth="1"/>
    <col min="766" max="766" width="22.85546875" style="55" customWidth="1"/>
    <col min="767" max="767" width="20.7109375" style="55" customWidth="1"/>
    <col min="768" max="768" width="17.7109375" style="55" customWidth="1"/>
    <col min="769" max="777" width="14.7109375" style="55" customWidth="1"/>
    <col min="778" max="1008" width="10.7109375" style="55"/>
    <col min="1009" max="1010" width="15.7109375" style="55" customWidth="1"/>
    <col min="1011" max="1013" width="14.7109375" style="55" customWidth="1"/>
    <col min="1014" max="1017" width="13.7109375" style="55" customWidth="1"/>
    <col min="1018" max="1021" width="15.7109375" style="55" customWidth="1"/>
    <col min="1022" max="1022" width="22.85546875" style="55" customWidth="1"/>
    <col min="1023" max="1023" width="20.7109375" style="55" customWidth="1"/>
    <col min="1024" max="1024" width="17.7109375" style="55" customWidth="1"/>
    <col min="1025" max="1033" width="14.7109375" style="55" customWidth="1"/>
    <col min="1034" max="1264" width="10.7109375" style="55"/>
    <col min="1265" max="1266" width="15.7109375" style="55" customWidth="1"/>
    <col min="1267" max="1269" width="14.7109375" style="55" customWidth="1"/>
    <col min="1270" max="1273" width="13.7109375" style="55" customWidth="1"/>
    <col min="1274" max="1277" width="15.7109375" style="55" customWidth="1"/>
    <col min="1278" max="1278" width="22.85546875" style="55" customWidth="1"/>
    <col min="1279" max="1279" width="20.7109375" style="55" customWidth="1"/>
    <col min="1280" max="1280" width="17.7109375" style="55" customWidth="1"/>
    <col min="1281" max="1289" width="14.7109375" style="55" customWidth="1"/>
    <col min="1290" max="1520" width="10.7109375" style="55"/>
    <col min="1521" max="1522" width="15.7109375" style="55" customWidth="1"/>
    <col min="1523" max="1525" width="14.7109375" style="55" customWidth="1"/>
    <col min="1526" max="1529" width="13.7109375" style="55" customWidth="1"/>
    <col min="1530" max="1533" width="15.7109375" style="55" customWidth="1"/>
    <col min="1534" max="1534" width="22.85546875" style="55" customWidth="1"/>
    <col min="1535" max="1535" width="20.7109375" style="55" customWidth="1"/>
    <col min="1536" max="1536" width="17.7109375" style="55" customWidth="1"/>
    <col min="1537" max="1545" width="14.7109375" style="55" customWidth="1"/>
    <col min="1546" max="1776" width="10.7109375" style="55"/>
    <col min="1777" max="1778" width="15.7109375" style="55" customWidth="1"/>
    <col min="1779" max="1781" width="14.7109375" style="55" customWidth="1"/>
    <col min="1782" max="1785" width="13.7109375" style="55" customWidth="1"/>
    <col min="1786" max="1789" width="15.7109375" style="55" customWidth="1"/>
    <col min="1790" max="1790" width="22.85546875" style="55" customWidth="1"/>
    <col min="1791" max="1791" width="20.7109375" style="55" customWidth="1"/>
    <col min="1792" max="1792" width="17.7109375" style="55" customWidth="1"/>
    <col min="1793" max="1801" width="14.7109375" style="55" customWidth="1"/>
    <col min="1802" max="2032" width="10.7109375" style="55"/>
    <col min="2033" max="2034" width="15.7109375" style="55" customWidth="1"/>
    <col min="2035" max="2037" width="14.7109375" style="55" customWidth="1"/>
    <col min="2038" max="2041" width="13.7109375" style="55" customWidth="1"/>
    <col min="2042" max="2045" width="15.7109375" style="55" customWidth="1"/>
    <col min="2046" max="2046" width="22.85546875" style="55" customWidth="1"/>
    <col min="2047" max="2047" width="20.7109375" style="55" customWidth="1"/>
    <col min="2048" max="2048" width="17.7109375" style="55" customWidth="1"/>
    <col min="2049" max="2057" width="14.7109375" style="55" customWidth="1"/>
    <col min="2058" max="2288" width="10.7109375" style="55"/>
    <col min="2289" max="2290" width="15.7109375" style="55" customWidth="1"/>
    <col min="2291" max="2293" width="14.7109375" style="55" customWidth="1"/>
    <col min="2294" max="2297" width="13.7109375" style="55" customWidth="1"/>
    <col min="2298" max="2301" width="15.7109375" style="55" customWidth="1"/>
    <col min="2302" max="2302" width="22.85546875" style="55" customWidth="1"/>
    <col min="2303" max="2303" width="20.7109375" style="55" customWidth="1"/>
    <col min="2304" max="2304" width="17.7109375" style="55" customWidth="1"/>
    <col min="2305" max="2313" width="14.7109375" style="55" customWidth="1"/>
    <col min="2314" max="2544" width="10.7109375" style="55"/>
    <col min="2545" max="2546" width="15.7109375" style="55" customWidth="1"/>
    <col min="2547" max="2549" width="14.7109375" style="55" customWidth="1"/>
    <col min="2550" max="2553" width="13.7109375" style="55" customWidth="1"/>
    <col min="2554" max="2557" width="15.7109375" style="55" customWidth="1"/>
    <col min="2558" max="2558" width="22.85546875" style="55" customWidth="1"/>
    <col min="2559" max="2559" width="20.7109375" style="55" customWidth="1"/>
    <col min="2560" max="2560" width="17.7109375" style="55" customWidth="1"/>
    <col min="2561" max="2569" width="14.7109375" style="55" customWidth="1"/>
    <col min="2570" max="2800" width="10.7109375" style="55"/>
    <col min="2801" max="2802" width="15.7109375" style="55" customWidth="1"/>
    <col min="2803" max="2805" width="14.7109375" style="55" customWidth="1"/>
    <col min="2806" max="2809" width="13.7109375" style="55" customWidth="1"/>
    <col min="2810" max="2813" width="15.7109375" style="55" customWidth="1"/>
    <col min="2814" max="2814" width="22.85546875" style="55" customWidth="1"/>
    <col min="2815" max="2815" width="20.7109375" style="55" customWidth="1"/>
    <col min="2816" max="2816" width="17.7109375" style="55" customWidth="1"/>
    <col min="2817" max="2825" width="14.7109375" style="55" customWidth="1"/>
    <col min="2826" max="3056" width="10.7109375" style="55"/>
    <col min="3057" max="3058" width="15.7109375" style="55" customWidth="1"/>
    <col min="3059" max="3061" width="14.7109375" style="55" customWidth="1"/>
    <col min="3062" max="3065" width="13.7109375" style="55" customWidth="1"/>
    <col min="3066" max="3069" width="15.7109375" style="55" customWidth="1"/>
    <col min="3070" max="3070" width="22.85546875" style="55" customWidth="1"/>
    <col min="3071" max="3071" width="20.7109375" style="55" customWidth="1"/>
    <col min="3072" max="3072" width="17.7109375" style="55" customWidth="1"/>
    <col min="3073" max="3081" width="14.7109375" style="55" customWidth="1"/>
    <col min="3082" max="3312" width="10.7109375" style="55"/>
    <col min="3313" max="3314" width="15.7109375" style="55" customWidth="1"/>
    <col min="3315" max="3317" width="14.7109375" style="55" customWidth="1"/>
    <col min="3318" max="3321" width="13.7109375" style="55" customWidth="1"/>
    <col min="3322" max="3325" width="15.7109375" style="55" customWidth="1"/>
    <col min="3326" max="3326" width="22.85546875" style="55" customWidth="1"/>
    <col min="3327" max="3327" width="20.7109375" style="55" customWidth="1"/>
    <col min="3328" max="3328" width="17.7109375" style="55" customWidth="1"/>
    <col min="3329" max="3337" width="14.7109375" style="55" customWidth="1"/>
    <col min="3338" max="3568" width="10.7109375" style="55"/>
    <col min="3569" max="3570" width="15.7109375" style="55" customWidth="1"/>
    <col min="3571" max="3573" width="14.7109375" style="55" customWidth="1"/>
    <col min="3574" max="3577" width="13.7109375" style="55" customWidth="1"/>
    <col min="3578" max="3581" width="15.7109375" style="55" customWidth="1"/>
    <col min="3582" max="3582" width="22.85546875" style="55" customWidth="1"/>
    <col min="3583" max="3583" width="20.7109375" style="55" customWidth="1"/>
    <col min="3584" max="3584" width="17.7109375" style="55" customWidth="1"/>
    <col min="3585" max="3593" width="14.7109375" style="55" customWidth="1"/>
    <col min="3594" max="3824" width="10.7109375" style="55"/>
    <col min="3825" max="3826" width="15.7109375" style="55" customWidth="1"/>
    <col min="3827" max="3829" width="14.7109375" style="55" customWidth="1"/>
    <col min="3830" max="3833" width="13.7109375" style="55" customWidth="1"/>
    <col min="3834" max="3837" width="15.7109375" style="55" customWidth="1"/>
    <col min="3838" max="3838" width="22.85546875" style="55" customWidth="1"/>
    <col min="3839" max="3839" width="20.7109375" style="55" customWidth="1"/>
    <col min="3840" max="3840" width="17.7109375" style="55" customWidth="1"/>
    <col min="3841" max="3849" width="14.7109375" style="55" customWidth="1"/>
    <col min="3850" max="4080" width="10.7109375" style="55"/>
    <col min="4081" max="4082" width="15.7109375" style="55" customWidth="1"/>
    <col min="4083" max="4085" width="14.7109375" style="55" customWidth="1"/>
    <col min="4086" max="4089" width="13.7109375" style="55" customWidth="1"/>
    <col min="4090" max="4093" width="15.7109375" style="55" customWidth="1"/>
    <col min="4094" max="4094" width="22.85546875" style="55" customWidth="1"/>
    <col min="4095" max="4095" width="20.7109375" style="55" customWidth="1"/>
    <col min="4096" max="4096" width="17.7109375" style="55" customWidth="1"/>
    <col min="4097" max="4105" width="14.7109375" style="55" customWidth="1"/>
    <col min="4106" max="4336" width="10.7109375" style="55"/>
    <col min="4337" max="4338" width="15.7109375" style="55" customWidth="1"/>
    <col min="4339" max="4341" width="14.7109375" style="55" customWidth="1"/>
    <col min="4342" max="4345" width="13.7109375" style="55" customWidth="1"/>
    <col min="4346" max="4349" width="15.7109375" style="55" customWidth="1"/>
    <col min="4350" max="4350" width="22.85546875" style="55" customWidth="1"/>
    <col min="4351" max="4351" width="20.7109375" style="55" customWidth="1"/>
    <col min="4352" max="4352" width="17.7109375" style="55" customWidth="1"/>
    <col min="4353" max="4361" width="14.7109375" style="55" customWidth="1"/>
    <col min="4362" max="4592" width="10.7109375" style="55"/>
    <col min="4593" max="4594" width="15.7109375" style="55" customWidth="1"/>
    <col min="4595" max="4597" width="14.7109375" style="55" customWidth="1"/>
    <col min="4598" max="4601" width="13.7109375" style="55" customWidth="1"/>
    <col min="4602" max="4605" width="15.7109375" style="55" customWidth="1"/>
    <col min="4606" max="4606" width="22.85546875" style="55" customWidth="1"/>
    <col min="4607" max="4607" width="20.7109375" style="55" customWidth="1"/>
    <col min="4608" max="4608" width="17.7109375" style="55" customWidth="1"/>
    <col min="4609" max="4617" width="14.7109375" style="55" customWidth="1"/>
    <col min="4618" max="4848" width="10.7109375" style="55"/>
    <col min="4849" max="4850" width="15.7109375" style="55" customWidth="1"/>
    <col min="4851" max="4853" width="14.7109375" style="55" customWidth="1"/>
    <col min="4854" max="4857" width="13.7109375" style="55" customWidth="1"/>
    <col min="4858" max="4861" width="15.7109375" style="55" customWidth="1"/>
    <col min="4862" max="4862" width="22.85546875" style="55" customWidth="1"/>
    <col min="4863" max="4863" width="20.7109375" style="55" customWidth="1"/>
    <col min="4864" max="4864" width="17.7109375" style="55" customWidth="1"/>
    <col min="4865" max="4873" width="14.7109375" style="55" customWidth="1"/>
    <col min="4874" max="5104" width="10.7109375" style="55"/>
    <col min="5105" max="5106" width="15.7109375" style="55" customWidth="1"/>
    <col min="5107" max="5109" width="14.7109375" style="55" customWidth="1"/>
    <col min="5110" max="5113" width="13.7109375" style="55" customWidth="1"/>
    <col min="5114" max="5117" width="15.7109375" style="55" customWidth="1"/>
    <col min="5118" max="5118" width="22.85546875" style="55" customWidth="1"/>
    <col min="5119" max="5119" width="20.7109375" style="55" customWidth="1"/>
    <col min="5120" max="5120" width="17.7109375" style="55" customWidth="1"/>
    <col min="5121" max="5129" width="14.7109375" style="55" customWidth="1"/>
    <col min="5130" max="5360" width="10.7109375" style="55"/>
    <col min="5361" max="5362" width="15.7109375" style="55" customWidth="1"/>
    <col min="5363" max="5365" width="14.7109375" style="55" customWidth="1"/>
    <col min="5366" max="5369" width="13.7109375" style="55" customWidth="1"/>
    <col min="5370" max="5373" width="15.7109375" style="55" customWidth="1"/>
    <col min="5374" max="5374" width="22.85546875" style="55" customWidth="1"/>
    <col min="5375" max="5375" width="20.7109375" style="55" customWidth="1"/>
    <col min="5376" max="5376" width="17.7109375" style="55" customWidth="1"/>
    <col min="5377" max="5385" width="14.7109375" style="55" customWidth="1"/>
    <col min="5386" max="5616" width="10.7109375" style="55"/>
    <col min="5617" max="5618" width="15.7109375" style="55" customWidth="1"/>
    <col min="5619" max="5621" width="14.7109375" style="55" customWidth="1"/>
    <col min="5622" max="5625" width="13.7109375" style="55" customWidth="1"/>
    <col min="5626" max="5629" width="15.7109375" style="55" customWidth="1"/>
    <col min="5630" max="5630" width="22.85546875" style="55" customWidth="1"/>
    <col min="5631" max="5631" width="20.7109375" style="55" customWidth="1"/>
    <col min="5632" max="5632" width="17.7109375" style="55" customWidth="1"/>
    <col min="5633" max="5641" width="14.7109375" style="55" customWidth="1"/>
    <col min="5642" max="5872" width="10.7109375" style="55"/>
    <col min="5873" max="5874" width="15.7109375" style="55" customWidth="1"/>
    <col min="5875" max="5877" width="14.7109375" style="55" customWidth="1"/>
    <col min="5878" max="5881" width="13.7109375" style="55" customWidth="1"/>
    <col min="5882" max="5885" width="15.7109375" style="55" customWidth="1"/>
    <col min="5886" max="5886" width="22.85546875" style="55" customWidth="1"/>
    <col min="5887" max="5887" width="20.7109375" style="55" customWidth="1"/>
    <col min="5888" max="5888" width="17.7109375" style="55" customWidth="1"/>
    <col min="5889" max="5897" width="14.7109375" style="55" customWidth="1"/>
    <col min="5898" max="6128" width="10.7109375" style="55"/>
    <col min="6129" max="6130" width="15.7109375" style="55" customWidth="1"/>
    <col min="6131" max="6133" width="14.7109375" style="55" customWidth="1"/>
    <col min="6134" max="6137" width="13.7109375" style="55" customWidth="1"/>
    <col min="6138" max="6141" width="15.7109375" style="55" customWidth="1"/>
    <col min="6142" max="6142" width="22.85546875" style="55" customWidth="1"/>
    <col min="6143" max="6143" width="20.7109375" style="55" customWidth="1"/>
    <col min="6144" max="6144" width="17.7109375" style="55" customWidth="1"/>
    <col min="6145" max="6153" width="14.7109375" style="55" customWidth="1"/>
    <col min="6154" max="6384" width="10.7109375" style="55"/>
    <col min="6385" max="6386" width="15.7109375" style="55" customWidth="1"/>
    <col min="6387" max="6389" width="14.7109375" style="55" customWidth="1"/>
    <col min="6390" max="6393" width="13.7109375" style="55" customWidth="1"/>
    <col min="6394" max="6397" width="15.7109375" style="55" customWidth="1"/>
    <col min="6398" max="6398" width="22.85546875" style="55" customWidth="1"/>
    <col min="6399" max="6399" width="20.7109375" style="55" customWidth="1"/>
    <col min="6400" max="6400" width="17.7109375" style="55" customWidth="1"/>
    <col min="6401" max="6409" width="14.7109375" style="55" customWidth="1"/>
    <col min="6410" max="6640" width="10.7109375" style="55"/>
    <col min="6641" max="6642" width="15.7109375" style="55" customWidth="1"/>
    <col min="6643" max="6645" width="14.7109375" style="55" customWidth="1"/>
    <col min="6646" max="6649" width="13.7109375" style="55" customWidth="1"/>
    <col min="6650" max="6653" width="15.7109375" style="55" customWidth="1"/>
    <col min="6654" max="6654" width="22.85546875" style="55" customWidth="1"/>
    <col min="6655" max="6655" width="20.7109375" style="55" customWidth="1"/>
    <col min="6656" max="6656" width="17.7109375" style="55" customWidth="1"/>
    <col min="6657" max="6665" width="14.7109375" style="55" customWidth="1"/>
    <col min="6666" max="6896" width="10.7109375" style="55"/>
    <col min="6897" max="6898" width="15.7109375" style="55" customWidth="1"/>
    <col min="6899" max="6901" width="14.7109375" style="55" customWidth="1"/>
    <col min="6902" max="6905" width="13.7109375" style="55" customWidth="1"/>
    <col min="6906" max="6909" width="15.7109375" style="55" customWidth="1"/>
    <col min="6910" max="6910" width="22.85546875" style="55" customWidth="1"/>
    <col min="6911" max="6911" width="20.7109375" style="55" customWidth="1"/>
    <col min="6912" max="6912" width="17.7109375" style="55" customWidth="1"/>
    <col min="6913" max="6921" width="14.7109375" style="55" customWidth="1"/>
    <col min="6922" max="7152" width="10.7109375" style="55"/>
    <col min="7153" max="7154" width="15.7109375" style="55" customWidth="1"/>
    <col min="7155" max="7157" width="14.7109375" style="55" customWidth="1"/>
    <col min="7158" max="7161" width="13.7109375" style="55" customWidth="1"/>
    <col min="7162" max="7165" width="15.7109375" style="55" customWidth="1"/>
    <col min="7166" max="7166" width="22.85546875" style="55" customWidth="1"/>
    <col min="7167" max="7167" width="20.7109375" style="55" customWidth="1"/>
    <col min="7168" max="7168" width="17.7109375" style="55" customWidth="1"/>
    <col min="7169" max="7177" width="14.7109375" style="55" customWidth="1"/>
    <col min="7178" max="7408" width="10.7109375" style="55"/>
    <col min="7409" max="7410" width="15.7109375" style="55" customWidth="1"/>
    <col min="7411" max="7413" width="14.7109375" style="55" customWidth="1"/>
    <col min="7414" max="7417" width="13.7109375" style="55" customWidth="1"/>
    <col min="7418" max="7421" width="15.7109375" style="55" customWidth="1"/>
    <col min="7422" max="7422" width="22.85546875" style="55" customWidth="1"/>
    <col min="7423" max="7423" width="20.7109375" style="55" customWidth="1"/>
    <col min="7424" max="7424" width="17.7109375" style="55" customWidth="1"/>
    <col min="7425" max="7433" width="14.7109375" style="55" customWidth="1"/>
    <col min="7434" max="7664" width="10.7109375" style="55"/>
    <col min="7665" max="7666" width="15.7109375" style="55" customWidth="1"/>
    <col min="7667" max="7669" width="14.7109375" style="55" customWidth="1"/>
    <col min="7670" max="7673" width="13.7109375" style="55" customWidth="1"/>
    <col min="7674" max="7677" width="15.7109375" style="55" customWidth="1"/>
    <col min="7678" max="7678" width="22.85546875" style="55" customWidth="1"/>
    <col min="7679" max="7679" width="20.7109375" style="55" customWidth="1"/>
    <col min="7680" max="7680" width="17.7109375" style="55" customWidth="1"/>
    <col min="7681" max="7689" width="14.7109375" style="55" customWidth="1"/>
    <col min="7690" max="7920" width="10.7109375" style="55"/>
    <col min="7921" max="7922" width="15.7109375" style="55" customWidth="1"/>
    <col min="7923" max="7925" width="14.7109375" style="55" customWidth="1"/>
    <col min="7926" max="7929" width="13.7109375" style="55" customWidth="1"/>
    <col min="7930" max="7933" width="15.7109375" style="55" customWidth="1"/>
    <col min="7934" max="7934" width="22.85546875" style="55" customWidth="1"/>
    <col min="7935" max="7935" width="20.7109375" style="55" customWidth="1"/>
    <col min="7936" max="7936" width="17.7109375" style="55" customWidth="1"/>
    <col min="7937" max="7945" width="14.7109375" style="55" customWidth="1"/>
    <col min="7946" max="8176" width="10.7109375" style="55"/>
    <col min="8177" max="8178" width="15.7109375" style="55" customWidth="1"/>
    <col min="8179" max="8181" width="14.7109375" style="55" customWidth="1"/>
    <col min="8182" max="8185" width="13.7109375" style="55" customWidth="1"/>
    <col min="8186" max="8189" width="15.7109375" style="55" customWidth="1"/>
    <col min="8190" max="8190" width="22.85546875" style="55" customWidth="1"/>
    <col min="8191" max="8191" width="20.7109375" style="55" customWidth="1"/>
    <col min="8192" max="8192" width="17.7109375" style="55" customWidth="1"/>
    <col min="8193" max="8201" width="14.7109375" style="55" customWidth="1"/>
    <col min="8202" max="8432" width="10.7109375" style="55"/>
    <col min="8433" max="8434" width="15.7109375" style="55" customWidth="1"/>
    <col min="8435" max="8437" width="14.7109375" style="55" customWidth="1"/>
    <col min="8438" max="8441" width="13.7109375" style="55" customWidth="1"/>
    <col min="8442" max="8445" width="15.7109375" style="55" customWidth="1"/>
    <col min="8446" max="8446" width="22.85546875" style="55" customWidth="1"/>
    <col min="8447" max="8447" width="20.7109375" style="55" customWidth="1"/>
    <col min="8448" max="8448" width="17.7109375" style="55" customWidth="1"/>
    <col min="8449" max="8457" width="14.7109375" style="55" customWidth="1"/>
    <col min="8458" max="8688" width="10.7109375" style="55"/>
    <col min="8689" max="8690" width="15.7109375" style="55" customWidth="1"/>
    <col min="8691" max="8693" width="14.7109375" style="55" customWidth="1"/>
    <col min="8694" max="8697" width="13.7109375" style="55" customWidth="1"/>
    <col min="8698" max="8701" width="15.7109375" style="55" customWidth="1"/>
    <col min="8702" max="8702" width="22.85546875" style="55" customWidth="1"/>
    <col min="8703" max="8703" width="20.7109375" style="55" customWidth="1"/>
    <col min="8704" max="8704" width="17.7109375" style="55" customWidth="1"/>
    <col min="8705" max="8713" width="14.7109375" style="55" customWidth="1"/>
    <col min="8714" max="8944" width="10.7109375" style="55"/>
    <col min="8945" max="8946" width="15.7109375" style="55" customWidth="1"/>
    <col min="8947" max="8949" width="14.7109375" style="55" customWidth="1"/>
    <col min="8950" max="8953" width="13.7109375" style="55" customWidth="1"/>
    <col min="8954" max="8957" width="15.7109375" style="55" customWidth="1"/>
    <col min="8958" max="8958" width="22.85546875" style="55" customWidth="1"/>
    <col min="8959" max="8959" width="20.7109375" style="55" customWidth="1"/>
    <col min="8960" max="8960" width="17.7109375" style="55" customWidth="1"/>
    <col min="8961" max="8969" width="14.7109375" style="55" customWidth="1"/>
    <col min="8970" max="9200" width="10.7109375" style="55"/>
    <col min="9201" max="9202" width="15.7109375" style="55" customWidth="1"/>
    <col min="9203" max="9205" width="14.7109375" style="55" customWidth="1"/>
    <col min="9206" max="9209" width="13.7109375" style="55" customWidth="1"/>
    <col min="9210" max="9213" width="15.7109375" style="55" customWidth="1"/>
    <col min="9214" max="9214" width="22.85546875" style="55" customWidth="1"/>
    <col min="9215" max="9215" width="20.7109375" style="55" customWidth="1"/>
    <col min="9216" max="9216" width="17.7109375" style="55" customWidth="1"/>
    <col min="9217" max="9225" width="14.7109375" style="55" customWidth="1"/>
    <col min="9226" max="9456" width="10.7109375" style="55"/>
    <col min="9457" max="9458" width="15.7109375" style="55" customWidth="1"/>
    <col min="9459" max="9461" width="14.7109375" style="55" customWidth="1"/>
    <col min="9462" max="9465" width="13.7109375" style="55" customWidth="1"/>
    <col min="9466" max="9469" width="15.7109375" style="55" customWidth="1"/>
    <col min="9470" max="9470" width="22.85546875" style="55" customWidth="1"/>
    <col min="9471" max="9471" width="20.7109375" style="55" customWidth="1"/>
    <col min="9472" max="9472" width="17.7109375" style="55" customWidth="1"/>
    <col min="9473" max="9481" width="14.7109375" style="55" customWidth="1"/>
    <col min="9482" max="9712" width="10.7109375" style="55"/>
    <col min="9713" max="9714" width="15.7109375" style="55" customWidth="1"/>
    <col min="9715" max="9717" width="14.7109375" style="55" customWidth="1"/>
    <col min="9718" max="9721" width="13.7109375" style="55" customWidth="1"/>
    <col min="9722" max="9725" width="15.7109375" style="55" customWidth="1"/>
    <col min="9726" max="9726" width="22.85546875" style="55" customWidth="1"/>
    <col min="9727" max="9727" width="20.7109375" style="55" customWidth="1"/>
    <col min="9728" max="9728" width="17.7109375" style="55" customWidth="1"/>
    <col min="9729" max="9737" width="14.7109375" style="55" customWidth="1"/>
    <col min="9738" max="9968" width="10.7109375" style="55"/>
    <col min="9969" max="9970" width="15.7109375" style="55" customWidth="1"/>
    <col min="9971" max="9973" width="14.7109375" style="55" customWidth="1"/>
    <col min="9974" max="9977" width="13.7109375" style="55" customWidth="1"/>
    <col min="9978" max="9981" width="15.7109375" style="55" customWidth="1"/>
    <col min="9982" max="9982" width="22.85546875" style="55" customWidth="1"/>
    <col min="9983" max="9983" width="20.7109375" style="55" customWidth="1"/>
    <col min="9984" max="9984" width="17.7109375" style="55" customWidth="1"/>
    <col min="9985" max="9993" width="14.7109375" style="55" customWidth="1"/>
    <col min="9994" max="10224" width="10.7109375" style="55"/>
    <col min="10225" max="10226" width="15.7109375" style="55" customWidth="1"/>
    <col min="10227" max="10229" width="14.7109375" style="55" customWidth="1"/>
    <col min="10230" max="10233" width="13.7109375" style="55" customWidth="1"/>
    <col min="10234" max="10237" width="15.7109375" style="55" customWidth="1"/>
    <col min="10238" max="10238" width="22.85546875" style="55" customWidth="1"/>
    <col min="10239" max="10239" width="20.7109375" style="55" customWidth="1"/>
    <col min="10240" max="10240" width="17.7109375" style="55" customWidth="1"/>
    <col min="10241" max="10249" width="14.7109375" style="55" customWidth="1"/>
    <col min="10250" max="10480" width="10.7109375" style="55"/>
    <col min="10481" max="10482" width="15.7109375" style="55" customWidth="1"/>
    <col min="10483" max="10485" width="14.7109375" style="55" customWidth="1"/>
    <col min="10486" max="10489" width="13.7109375" style="55" customWidth="1"/>
    <col min="10490" max="10493" width="15.7109375" style="55" customWidth="1"/>
    <col min="10494" max="10494" width="22.85546875" style="55" customWidth="1"/>
    <col min="10495" max="10495" width="20.7109375" style="55" customWidth="1"/>
    <col min="10496" max="10496" width="17.7109375" style="55" customWidth="1"/>
    <col min="10497" max="10505" width="14.7109375" style="55" customWidth="1"/>
    <col min="10506" max="10736" width="10.7109375" style="55"/>
    <col min="10737" max="10738" width="15.7109375" style="55" customWidth="1"/>
    <col min="10739" max="10741" width="14.7109375" style="55" customWidth="1"/>
    <col min="10742" max="10745" width="13.7109375" style="55" customWidth="1"/>
    <col min="10746" max="10749" width="15.7109375" style="55" customWidth="1"/>
    <col min="10750" max="10750" width="22.85546875" style="55" customWidth="1"/>
    <col min="10751" max="10751" width="20.7109375" style="55" customWidth="1"/>
    <col min="10752" max="10752" width="17.7109375" style="55" customWidth="1"/>
    <col min="10753" max="10761" width="14.7109375" style="55" customWidth="1"/>
    <col min="10762" max="10992" width="10.7109375" style="55"/>
    <col min="10993" max="10994" width="15.7109375" style="55" customWidth="1"/>
    <col min="10995" max="10997" width="14.7109375" style="55" customWidth="1"/>
    <col min="10998" max="11001" width="13.7109375" style="55" customWidth="1"/>
    <col min="11002" max="11005" width="15.7109375" style="55" customWidth="1"/>
    <col min="11006" max="11006" width="22.85546875" style="55" customWidth="1"/>
    <col min="11007" max="11007" width="20.7109375" style="55" customWidth="1"/>
    <col min="11008" max="11008" width="17.7109375" style="55" customWidth="1"/>
    <col min="11009" max="11017" width="14.7109375" style="55" customWidth="1"/>
    <col min="11018" max="11248" width="10.7109375" style="55"/>
    <col min="11249" max="11250" width="15.7109375" style="55" customWidth="1"/>
    <col min="11251" max="11253" width="14.7109375" style="55" customWidth="1"/>
    <col min="11254" max="11257" width="13.7109375" style="55" customWidth="1"/>
    <col min="11258" max="11261" width="15.7109375" style="55" customWidth="1"/>
    <col min="11262" max="11262" width="22.85546875" style="55" customWidth="1"/>
    <col min="11263" max="11263" width="20.7109375" style="55" customWidth="1"/>
    <col min="11264" max="11264" width="17.7109375" style="55" customWidth="1"/>
    <col min="11265" max="11273" width="14.7109375" style="55" customWidth="1"/>
    <col min="11274" max="11504" width="10.7109375" style="55"/>
    <col min="11505" max="11506" width="15.7109375" style="55" customWidth="1"/>
    <col min="11507" max="11509" width="14.7109375" style="55" customWidth="1"/>
    <col min="11510" max="11513" width="13.7109375" style="55" customWidth="1"/>
    <col min="11514" max="11517" width="15.7109375" style="55" customWidth="1"/>
    <col min="11518" max="11518" width="22.85546875" style="55" customWidth="1"/>
    <col min="11519" max="11519" width="20.7109375" style="55" customWidth="1"/>
    <col min="11520" max="11520" width="17.7109375" style="55" customWidth="1"/>
    <col min="11521" max="11529" width="14.7109375" style="55" customWidth="1"/>
    <col min="11530" max="11760" width="10.7109375" style="55"/>
    <col min="11761" max="11762" width="15.7109375" style="55" customWidth="1"/>
    <col min="11763" max="11765" width="14.7109375" style="55" customWidth="1"/>
    <col min="11766" max="11769" width="13.7109375" style="55" customWidth="1"/>
    <col min="11770" max="11773" width="15.7109375" style="55" customWidth="1"/>
    <col min="11774" max="11774" width="22.85546875" style="55" customWidth="1"/>
    <col min="11775" max="11775" width="20.7109375" style="55" customWidth="1"/>
    <col min="11776" max="11776" width="17.7109375" style="55" customWidth="1"/>
    <col min="11777" max="11785" width="14.7109375" style="55" customWidth="1"/>
    <col min="11786" max="12016" width="10.7109375" style="55"/>
    <col min="12017" max="12018" width="15.7109375" style="55" customWidth="1"/>
    <col min="12019" max="12021" width="14.7109375" style="55" customWidth="1"/>
    <col min="12022" max="12025" width="13.7109375" style="55" customWidth="1"/>
    <col min="12026" max="12029" width="15.7109375" style="55" customWidth="1"/>
    <col min="12030" max="12030" width="22.85546875" style="55" customWidth="1"/>
    <col min="12031" max="12031" width="20.7109375" style="55" customWidth="1"/>
    <col min="12032" max="12032" width="17.7109375" style="55" customWidth="1"/>
    <col min="12033" max="12041" width="14.7109375" style="55" customWidth="1"/>
    <col min="12042" max="12272" width="10.7109375" style="55"/>
    <col min="12273" max="12274" width="15.7109375" style="55" customWidth="1"/>
    <col min="12275" max="12277" width="14.7109375" style="55" customWidth="1"/>
    <col min="12278" max="12281" width="13.7109375" style="55" customWidth="1"/>
    <col min="12282" max="12285" width="15.7109375" style="55" customWidth="1"/>
    <col min="12286" max="12286" width="22.85546875" style="55" customWidth="1"/>
    <col min="12287" max="12287" width="20.7109375" style="55" customWidth="1"/>
    <col min="12288" max="12288" width="17.7109375" style="55" customWidth="1"/>
    <col min="12289" max="12297" width="14.7109375" style="55" customWidth="1"/>
    <col min="12298" max="12528" width="10.7109375" style="55"/>
    <col min="12529" max="12530" width="15.7109375" style="55" customWidth="1"/>
    <col min="12531" max="12533" width="14.7109375" style="55" customWidth="1"/>
    <col min="12534" max="12537" width="13.7109375" style="55" customWidth="1"/>
    <col min="12538" max="12541" width="15.7109375" style="55" customWidth="1"/>
    <col min="12542" max="12542" width="22.85546875" style="55" customWidth="1"/>
    <col min="12543" max="12543" width="20.7109375" style="55" customWidth="1"/>
    <col min="12544" max="12544" width="17.7109375" style="55" customWidth="1"/>
    <col min="12545" max="12553" width="14.7109375" style="55" customWidth="1"/>
    <col min="12554" max="12784" width="10.7109375" style="55"/>
    <col min="12785" max="12786" width="15.7109375" style="55" customWidth="1"/>
    <col min="12787" max="12789" width="14.7109375" style="55" customWidth="1"/>
    <col min="12790" max="12793" width="13.7109375" style="55" customWidth="1"/>
    <col min="12794" max="12797" width="15.7109375" style="55" customWidth="1"/>
    <col min="12798" max="12798" width="22.85546875" style="55" customWidth="1"/>
    <col min="12799" max="12799" width="20.7109375" style="55" customWidth="1"/>
    <col min="12800" max="12800" width="17.7109375" style="55" customWidth="1"/>
    <col min="12801" max="12809" width="14.7109375" style="55" customWidth="1"/>
    <col min="12810" max="13040" width="10.7109375" style="55"/>
    <col min="13041" max="13042" width="15.7109375" style="55" customWidth="1"/>
    <col min="13043" max="13045" width="14.7109375" style="55" customWidth="1"/>
    <col min="13046" max="13049" width="13.7109375" style="55" customWidth="1"/>
    <col min="13050" max="13053" width="15.7109375" style="55" customWidth="1"/>
    <col min="13054" max="13054" width="22.85546875" style="55" customWidth="1"/>
    <col min="13055" max="13055" width="20.7109375" style="55" customWidth="1"/>
    <col min="13056" max="13056" width="17.7109375" style="55" customWidth="1"/>
    <col min="13057" max="13065" width="14.7109375" style="55" customWidth="1"/>
    <col min="13066" max="13296" width="10.7109375" style="55"/>
    <col min="13297" max="13298" width="15.7109375" style="55" customWidth="1"/>
    <col min="13299" max="13301" width="14.7109375" style="55" customWidth="1"/>
    <col min="13302" max="13305" width="13.7109375" style="55" customWidth="1"/>
    <col min="13306" max="13309" width="15.7109375" style="55" customWidth="1"/>
    <col min="13310" max="13310" width="22.85546875" style="55" customWidth="1"/>
    <col min="13311" max="13311" width="20.7109375" style="55" customWidth="1"/>
    <col min="13312" max="13312" width="17.7109375" style="55" customWidth="1"/>
    <col min="13313" max="13321" width="14.7109375" style="55" customWidth="1"/>
    <col min="13322" max="13552" width="10.7109375" style="55"/>
    <col min="13553" max="13554" width="15.7109375" style="55" customWidth="1"/>
    <col min="13555" max="13557" width="14.7109375" style="55" customWidth="1"/>
    <col min="13558" max="13561" width="13.7109375" style="55" customWidth="1"/>
    <col min="13562" max="13565" width="15.7109375" style="55" customWidth="1"/>
    <col min="13566" max="13566" width="22.85546875" style="55" customWidth="1"/>
    <col min="13567" max="13567" width="20.7109375" style="55" customWidth="1"/>
    <col min="13568" max="13568" width="17.7109375" style="55" customWidth="1"/>
    <col min="13569" max="13577" width="14.7109375" style="55" customWidth="1"/>
    <col min="13578" max="13808" width="10.7109375" style="55"/>
    <col min="13809" max="13810" width="15.7109375" style="55" customWidth="1"/>
    <col min="13811" max="13813" width="14.7109375" style="55" customWidth="1"/>
    <col min="13814" max="13817" width="13.7109375" style="55" customWidth="1"/>
    <col min="13818" max="13821" width="15.7109375" style="55" customWidth="1"/>
    <col min="13822" max="13822" width="22.85546875" style="55" customWidth="1"/>
    <col min="13823" max="13823" width="20.7109375" style="55" customWidth="1"/>
    <col min="13824" max="13824" width="17.7109375" style="55" customWidth="1"/>
    <col min="13825" max="13833" width="14.7109375" style="55" customWidth="1"/>
    <col min="13834" max="14064" width="10.7109375" style="55"/>
    <col min="14065" max="14066" width="15.7109375" style="55" customWidth="1"/>
    <col min="14067" max="14069" width="14.7109375" style="55" customWidth="1"/>
    <col min="14070" max="14073" width="13.7109375" style="55" customWidth="1"/>
    <col min="14074" max="14077" width="15.7109375" style="55" customWidth="1"/>
    <col min="14078" max="14078" width="22.85546875" style="55" customWidth="1"/>
    <col min="14079" max="14079" width="20.7109375" style="55" customWidth="1"/>
    <col min="14080" max="14080" width="17.7109375" style="55" customWidth="1"/>
    <col min="14081" max="14089" width="14.7109375" style="55" customWidth="1"/>
    <col min="14090" max="14320" width="10.7109375" style="55"/>
    <col min="14321" max="14322" width="15.7109375" style="55" customWidth="1"/>
    <col min="14323" max="14325" width="14.7109375" style="55" customWidth="1"/>
    <col min="14326" max="14329" width="13.7109375" style="55" customWidth="1"/>
    <col min="14330" max="14333" width="15.7109375" style="55" customWidth="1"/>
    <col min="14334" max="14334" width="22.85546875" style="55" customWidth="1"/>
    <col min="14335" max="14335" width="20.7109375" style="55" customWidth="1"/>
    <col min="14336" max="14336" width="17.7109375" style="55" customWidth="1"/>
    <col min="14337" max="14345" width="14.7109375" style="55" customWidth="1"/>
    <col min="14346" max="14576" width="10.7109375" style="55"/>
    <col min="14577" max="14578" width="15.7109375" style="55" customWidth="1"/>
    <col min="14579" max="14581" width="14.7109375" style="55" customWidth="1"/>
    <col min="14582" max="14585" width="13.7109375" style="55" customWidth="1"/>
    <col min="14586" max="14589" width="15.7109375" style="55" customWidth="1"/>
    <col min="14590" max="14590" width="22.85546875" style="55" customWidth="1"/>
    <col min="14591" max="14591" width="20.7109375" style="55" customWidth="1"/>
    <col min="14592" max="14592" width="17.7109375" style="55" customWidth="1"/>
    <col min="14593" max="14601" width="14.7109375" style="55" customWidth="1"/>
    <col min="14602" max="14832" width="10.7109375" style="55"/>
    <col min="14833" max="14834" width="15.7109375" style="55" customWidth="1"/>
    <col min="14835" max="14837" width="14.7109375" style="55" customWidth="1"/>
    <col min="14838" max="14841" width="13.7109375" style="55" customWidth="1"/>
    <col min="14842" max="14845" width="15.7109375" style="55" customWidth="1"/>
    <col min="14846" max="14846" width="22.85546875" style="55" customWidth="1"/>
    <col min="14847" max="14847" width="20.7109375" style="55" customWidth="1"/>
    <col min="14848" max="14848" width="17.7109375" style="55" customWidth="1"/>
    <col min="14849" max="14857" width="14.7109375" style="55" customWidth="1"/>
    <col min="14858" max="15088" width="10.7109375" style="55"/>
    <col min="15089" max="15090" width="15.7109375" style="55" customWidth="1"/>
    <col min="15091" max="15093" width="14.7109375" style="55" customWidth="1"/>
    <col min="15094" max="15097" width="13.7109375" style="55" customWidth="1"/>
    <col min="15098" max="15101" width="15.7109375" style="55" customWidth="1"/>
    <col min="15102" max="15102" width="22.85546875" style="55" customWidth="1"/>
    <col min="15103" max="15103" width="20.7109375" style="55" customWidth="1"/>
    <col min="15104" max="15104" width="17.7109375" style="55" customWidth="1"/>
    <col min="15105" max="15113" width="14.7109375" style="55" customWidth="1"/>
    <col min="15114" max="15344" width="10.7109375" style="55"/>
    <col min="15345" max="15346" width="15.7109375" style="55" customWidth="1"/>
    <col min="15347" max="15349" width="14.7109375" style="55" customWidth="1"/>
    <col min="15350" max="15353" width="13.7109375" style="55" customWidth="1"/>
    <col min="15354" max="15357" width="15.7109375" style="55" customWidth="1"/>
    <col min="15358" max="15358" width="22.85546875" style="55" customWidth="1"/>
    <col min="15359" max="15359" width="20.7109375" style="55" customWidth="1"/>
    <col min="15360" max="15360" width="17.7109375" style="55" customWidth="1"/>
    <col min="15361" max="15369" width="14.7109375" style="55" customWidth="1"/>
    <col min="15370" max="15600" width="10.7109375" style="55"/>
    <col min="15601" max="15602" width="15.7109375" style="55" customWidth="1"/>
    <col min="15603" max="15605" width="14.7109375" style="55" customWidth="1"/>
    <col min="15606" max="15609" width="13.7109375" style="55" customWidth="1"/>
    <col min="15610" max="15613" width="15.7109375" style="55" customWidth="1"/>
    <col min="15614" max="15614" width="22.85546875" style="55" customWidth="1"/>
    <col min="15615" max="15615" width="20.7109375" style="55" customWidth="1"/>
    <col min="15616" max="15616" width="17.7109375" style="55" customWidth="1"/>
    <col min="15617" max="15625" width="14.7109375" style="55" customWidth="1"/>
    <col min="15626" max="15856" width="10.7109375" style="55"/>
    <col min="15857" max="15858" width="15.7109375" style="55" customWidth="1"/>
    <col min="15859" max="15861" width="14.7109375" style="55" customWidth="1"/>
    <col min="15862" max="15865" width="13.7109375" style="55" customWidth="1"/>
    <col min="15866" max="15869" width="15.7109375" style="55" customWidth="1"/>
    <col min="15870" max="15870" width="22.85546875" style="55" customWidth="1"/>
    <col min="15871" max="15871" width="20.7109375" style="55" customWidth="1"/>
    <col min="15872" max="15872" width="17.7109375" style="55" customWidth="1"/>
    <col min="15873" max="15881" width="14.7109375" style="55" customWidth="1"/>
    <col min="15882" max="16112" width="10.7109375" style="55"/>
    <col min="16113" max="16114" width="15.7109375" style="55" customWidth="1"/>
    <col min="16115" max="16117" width="14.7109375" style="55" customWidth="1"/>
    <col min="16118" max="16121" width="13.7109375" style="55" customWidth="1"/>
    <col min="16122" max="16125" width="15.7109375" style="55" customWidth="1"/>
    <col min="16126" max="16126" width="22.85546875" style="55" customWidth="1"/>
    <col min="16127" max="16127" width="20.7109375" style="55" customWidth="1"/>
    <col min="16128" max="16128" width="17.7109375" style="55" customWidth="1"/>
    <col min="16129" max="16137" width="14.7109375" style="55" customWidth="1"/>
    <col min="16138" max="16384" width="10.7109375" style="55"/>
  </cols>
  <sheetData>
    <row r="1" spans="1:27" ht="25.5" customHeight="1" x14ac:dyDescent="0.25">
      <c r="AA1" s="43" t="s">
        <v>70</v>
      </c>
    </row>
    <row r="2" spans="1:27" s="12" customFormat="1" ht="18.75" customHeight="1" x14ac:dyDescent="0.3">
      <c r="E2" s="18"/>
      <c r="Q2" s="16"/>
      <c r="R2" s="16"/>
      <c r="AA2" s="15" t="s">
        <v>12</v>
      </c>
    </row>
    <row r="3" spans="1:27" s="12" customFormat="1" ht="18.75" customHeight="1" x14ac:dyDescent="0.3">
      <c r="E3" s="18"/>
      <c r="Q3" s="16"/>
      <c r="R3" s="16"/>
      <c r="AA3" s="15" t="s">
        <v>69</v>
      </c>
    </row>
    <row r="4" spans="1:27" s="12" customFormat="1" x14ac:dyDescent="0.2">
      <c r="E4" s="17"/>
      <c r="Q4" s="16"/>
      <c r="R4" s="16"/>
    </row>
    <row r="5" spans="1:27" s="12" customFormat="1" x14ac:dyDescent="0.2">
      <c r="A5" s="1172" t="s">
        <v>483</v>
      </c>
      <c r="B5" s="1172"/>
      <c r="C5" s="1172"/>
      <c r="D5" s="1172"/>
      <c r="E5" s="1172"/>
      <c r="F5" s="1172"/>
      <c r="G5" s="1172"/>
      <c r="H5" s="1172"/>
      <c r="I5" s="1172"/>
      <c r="J5" s="1172"/>
      <c r="K5" s="1172"/>
      <c r="L5" s="1172"/>
      <c r="M5" s="1172"/>
      <c r="N5" s="1172"/>
      <c r="O5" s="1172"/>
      <c r="P5" s="1172"/>
      <c r="Q5" s="1172"/>
      <c r="R5" s="1172"/>
      <c r="S5" s="1172"/>
      <c r="T5" s="1172"/>
      <c r="U5" s="1172"/>
      <c r="V5" s="1172"/>
      <c r="W5" s="1172"/>
      <c r="X5" s="1172"/>
      <c r="Y5" s="1172"/>
      <c r="Z5" s="1172"/>
      <c r="AA5" s="1172"/>
    </row>
    <row r="6" spans="1:27" s="12" customFormat="1" x14ac:dyDescent="0.2">
      <c r="A6" s="213"/>
      <c r="B6" s="213"/>
      <c r="C6" s="213"/>
      <c r="D6" s="213"/>
      <c r="E6" s="213"/>
      <c r="F6" s="213"/>
      <c r="G6" s="213"/>
      <c r="H6" s="213"/>
      <c r="I6" s="213"/>
      <c r="J6" s="213"/>
      <c r="K6" s="213"/>
      <c r="L6" s="213"/>
      <c r="M6" s="213"/>
      <c r="N6" s="213"/>
      <c r="O6" s="213"/>
      <c r="P6" s="213"/>
      <c r="Q6" s="213"/>
      <c r="R6" s="213"/>
      <c r="S6" s="213"/>
      <c r="T6" s="213"/>
    </row>
    <row r="7" spans="1:27" s="12" customFormat="1" ht="18.75" x14ac:dyDescent="0.2">
      <c r="E7" s="1176" t="s">
        <v>11</v>
      </c>
      <c r="F7" s="1176"/>
      <c r="G7" s="1176"/>
      <c r="H7" s="1176"/>
      <c r="I7" s="1176"/>
      <c r="J7" s="1176"/>
      <c r="K7" s="1176"/>
      <c r="L7" s="1176"/>
      <c r="M7" s="1176"/>
      <c r="N7" s="1176"/>
      <c r="O7" s="1176"/>
      <c r="P7" s="1176"/>
      <c r="Q7" s="1176"/>
      <c r="R7" s="1176"/>
      <c r="S7" s="1176"/>
      <c r="T7" s="1176"/>
      <c r="U7" s="1176"/>
      <c r="V7" s="1176"/>
      <c r="W7" s="1176"/>
      <c r="X7" s="1176"/>
      <c r="Y7" s="1176"/>
    </row>
    <row r="8" spans="1:27" s="12" customFormat="1" ht="18.75" x14ac:dyDescent="0.2">
      <c r="E8" s="14"/>
      <c r="F8" s="14"/>
      <c r="G8" s="14"/>
      <c r="H8" s="14"/>
      <c r="I8" s="14"/>
      <c r="J8" s="14"/>
      <c r="K8" s="14"/>
      <c r="L8" s="14"/>
      <c r="M8" s="14"/>
      <c r="N8" s="14"/>
      <c r="O8" s="14"/>
      <c r="P8" s="14"/>
      <c r="Q8" s="14"/>
      <c r="R8" s="14"/>
      <c r="S8" s="13"/>
      <c r="T8" s="13"/>
      <c r="U8" s="13"/>
      <c r="V8" s="13"/>
      <c r="W8" s="13"/>
    </row>
    <row r="9" spans="1:27" s="12" customFormat="1" ht="18.75" customHeight="1" x14ac:dyDescent="0.2">
      <c r="A9" s="1191" t="str">
        <f>'1. Общая информация'!A6:C6</f>
        <v>Общество с ограниченной ответственностью "Красноярский жилищно-коммунальный комплекс"</v>
      </c>
      <c r="B9" s="1191"/>
      <c r="C9" s="1191"/>
      <c r="D9" s="1191"/>
      <c r="E9" s="1191"/>
      <c r="F9" s="1191"/>
      <c r="G9" s="1191"/>
      <c r="H9" s="1191"/>
      <c r="I9" s="1191"/>
      <c r="J9" s="1191"/>
      <c r="K9" s="1191"/>
      <c r="L9" s="1191"/>
      <c r="M9" s="1191"/>
      <c r="N9" s="1191"/>
      <c r="O9" s="1191"/>
      <c r="P9" s="1191"/>
      <c r="Q9" s="1191"/>
      <c r="R9" s="1191"/>
      <c r="S9" s="1191"/>
      <c r="T9" s="1191"/>
      <c r="U9" s="1191"/>
      <c r="V9" s="1191"/>
      <c r="W9" s="1191"/>
      <c r="X9" s="1191"/>
      <c r="Y9" s="1191"/>
      <c r="Z9" s="1191"/>
      <c r="AA9" s="1191"/>
    </row>
    <row r="10" spans="1:27" s="12" customFormat="1" ht="18.75" customHeight="1" x14ac:dyDescent="0.2">
      <c r="E10" s="1173" t="s">
        <v>10</v>
      </c>
      <c r="F10" s="1173"/>
      <c r="G10" s="1173"/>
      <c r="H10" s="1173"/>
      <c r="I10" s="1173"/>
      <c r="J10" s="1173"/>
      <c r="K10" s="1173"/>
      <c r="L10" s="1173"/>
      <c r="M10" s="1173"/>
      <c r="N10" s="1173"/>
      <c r="O10" s="1173"/>
      <c r="P10" s="1173"/>
      <c r="Q10" s="1173"/>
      <c r="R10" s="1173"/>
      <c r="S10" s="1173"/>
      <c r="T10" s="1173"/>
      <c r="U10" s="1173"/>
      <c r="V10" s="1173"/>
      <c r="W10" s="1173"/>
      <c r="X10" s="1173"/>
      <c r="Y10" s="1173"/>
    </row>
    <row r="11" spans="1:27" s="12" customFormat="1" ht="18.75" x14ac:dyDescent="0.2">
      <c r="E11" s="14"/>
      <c r="F11" s="14"/>
      <c r="G11" s="14"/>
      <c r="H11" s="14"/>
      <c r="I11" s="14"/>
      <c r="J11" s="14"/>
      <c r="K11" s="14"/>
      <c r="L11" s="14"/>
      <c r="M11" s="14"/>
      <c r="N11" s="14"/>
      <c r="O11" s="14"/>
      <c r="P11" s="14"/>
      <c r="Q11" s="14"/>
      <c r="R11" s="14"/>
      <c r="S11" s="13"/>
      <c r="T11" s="13"/>
      <c r="U11" s="13"/>
      <c r="V11" s="13"/>
      <c r="W11" s="13"/>
    </row>
    <row r="12" spans="1:27" s="12" customFormat="1" ht="18.75" customHeight="1" x14ac:dyDescent="0.2">
      <c r="A12" s="1191" t="str">
        <f>'1. Общая информация'!A9:C9</f>
        <v>L_СТР12108КЛ</v>
      </c>
      <c r="B12" s="1191"/>
      <c r="C12" s="1191"/>
      <c r="D12" s="1191"/>
      <c r="E12" s="1191"/>
      <c r="F12" s="1191"/>
      <c r="G12" s="1191"/>
      <c r="H12" s="1191"/>
      <c r="I12" s="1191"/>
      <c r="J12" s="1191"/>
      <c r="K12" s="1191"/>
      <c r="L12" s="1191"/>
      <c r="M12" s="1191"/>
      <c r="N12" s="1191"/>
      <c r="O12" s="1191"/>
      <c r="P12" s="1191"/>
      <c r="Q12" s="1191"/>
      <c r="R12" s="1191"/>
      <c r="S12" s="1191"/>
      <c r="T12" s="1191"/>
      <c r="U12" s="1191"/>
      <c r="V12" s="1191"/>
      <c r="W12" s="1191"/>
      <c r="X12" s="1191"/>
      <c r="Y12" s="1191"/>
      <c r="Z12" s="1191"/>
      <c r="AA12" s="1191"/>
    </row>
    <row r="13" spans="1:27" s="12" customFormat="1" ht="18.75" customHeight="1" x14ac:dyDescent="0.2">
      <c r="E13" s="1173" t="s">
        <v>9</v>
      </c>
      <c r="F13" s="1173"/>
      <c r="G13" s="1173"/>
      <c r="H13" s="1173"/>
      <c r="I13" s="1173"/>
      <c r="J13" s="1173"/>
      <c r="K13" s="1173"/>
      <c r="L13" s="1173"/>
      <c r="M13" s="1173"/>
      <c r="N13" s="1173"/>
      <c r="O13" s="1173"/>
      <c r="P13" s="1173"/>
      <c r="Q13" s="1173"/>
      <c r="R13" s="1173"/>
      <c r="S13" s="1173"/>
      <c r="T13" s="1173"/>
      <c r="U13" s="1173"/>
      <c r="V13" s="1173"/>
      <c r="W13" s="1173"/>
      <c r="X13" s="1173"/>
      <c r="Y13" s="1173"/>
    </row>
    <row r="14" spans="1:27" s="9" customFormat="1" ht="15.75" customHeight="1" x14ac:dyDescent="0.2">
      <c r="E14" s="10"/>
      <c r="F14" s="10"/>
      <c r="G14" s="10"/>
      <c r="H14" s="10"/>
      <c r="I14" s="10"/>
      <c r="J14" s="10"/>
      <c r="K14" s="10"/>
      <c r="L14" s="10"/>
      <c r="M14" s="10"/>
      <c r="N14" s="10"/>
      <c r="O14" s="10"/>
      <c r="P14" s="10"/>
      <c r="Q14" s="10"/>
      <c r="R14" s="10"/>
      <c r="S14" s="10"/>
      <c r="T14" s="10"/>
      <c r="U14" s="10"/>
      <c r="V14" s="10"/>
      <c r="W14" s="10"/>
    </row>
    <row r="15" spans="1:27" s="3" customFormat="1" ht="22.5" customHeight="1" x14ac:dyDescent="0.3">
      <c r="A15" s="1202" t="e">
        <f>'1. Общая информация'!#REF!</f>
        <v>#REF!</v>
      </c>
      <c r="B15" s="1202"/>
      <c r="C15" s="1202"/>
      <c r="D15" s="1202"/>
      <c r="E15" s="1202"/>
      <c r="F15" s="1202"/>
      <c r="G15" s="1202"/>
      <c r="H15" s="1202"/>
      <c r="I15" s="1202"/>
      <c r="J15" s="1202"/>
      <c r="K15" s="1202"/>
      <c r="L15" s="1202"/>
      <c r="M15" s="1202"/>
      <c r="N15" s="1202"/>
      <c r="O15" s="1202"/>
      <c r="P15" s="1202"/>
      <c r="Q15" s="1202"/>
      <c r="R15" s="1202"/>
      <c r="S15" s="1202"/>
      <c r="T15" s="1202"/>
      <c r="U15" s="1202"/>
      <c r="V15" s="1202"/>
      <c r="W15" s="1202"/>
      <c r="X15" s="1202"/>
      <c r="Y15" s="1202"/>
      <c r="Z15" s="1202"/>
      <c r="AA15" s="1202"/>
    </row>
    <row r="16" spans="1:27" s="3" customFormat="1" ht="15" customHeight="1" x14ac:dyDescent="0.2">
      <c r="E16" s="1173" t="s">
        <v>7</v>
      </c>
      <c r="F16" s="1173"/>
      <c r="G16" s="1173"/>
      <c r="H16" s="1173"/>
      <c r="I16" s="1173"/>
      <c r="J16" s="1173"/>
      <c r="K16" s="1173"/>
      <c r="L16" s="1173"/>
      <c r="M16" s="1173"/>
      <c r="N16" s="1173"/>
      <c r="O16" s="1173"/>
      <c r="P16" s="1173"/>
      <c r="Q16" s="1173"/>
      <c r="R16" s="1173"/>
      <c r="S16" s="1173"/>
      <c r="T16" s="1173"/>
      <c r="U16" s="1173"/>
      <c r="V16" s="1173"/>
      <c r="W16" s="1173"/>
      <c r="X16" s="1173"/>
      <c r="Y16" s="1173"/>
    </row>
    <row r="17" spans="1:27" s="3" customFormat="1" ht="15" customHeight="1" x14ac:dyDescent="0.2">
      <c r="E17" s="4"/>
      <c r="F17" s="4"/>
      <c r="G17" s="4"/>
      <c r="H17" s="4"/>
      <c r="I17" s="4"/>
      <c r="J17" s="4"/>
      <c r="K17" s="4"/>
      <c r="L17" s="4"/>
      <c r="M17" s="4"/>
      <c r="N17" s="4"/>
      <c r="O17" s="4"/>
      <c r="P17" s="4"/>
      <c r="Q17" s="4"/>
      <c r="R17" s="4"/>
      <c r="S17" s="4"/>
      <c r="T17" s="4"/>
      <c r="U17" s="4"/>
      <c r="V17" s="4"/>
      <c r="W17" s="4"/>
    </row>
    <row r="18" spans="1:27" s="3" customFormat="1" ht="15" customHeight="1" x14ac:dyDescent="0.2">
      <c r="E18" s="1175"/>
      <c r="F18" s="1175"/>
      <c r="G18" s="1175"/>
      <c r="H18" s="1175"/>
      <c r="I18" s="1175"/>
      <c r="J18" s="1175"/>
      <c r="K18" s="1175"/>
      <c r="L18" s="1175"/>
      <c r="M18" s="1175"/>
      <c r="N18" s="1175"/>
      <c r="O18" s="1175"/>
      <c r="P18" s="1175"/>
      <c r="Q18" s="1175"/>
      <c r="R18" s="1175"/>
      <c r="S18" s="1175"/>
      <c r="T18" s="1175"/>
      <c r="U18" s="1175"/>
      <c r="V18" s="1175"/>
      <c r="W18" s="1175"/>
      <c r="X18" s="1175"/>
      <c r="Y18" s="1175"/>
    </row>
    <row r="19" spans="1:27" ht="25.5" customHeight="1" x14ac:dyDescent="0.25">
      <c r="A19" s="1175" t="s">
        <v>453</v>
      </c>
      <c r="B19" s="1175"/>
      <c r="C19" s="1175"/>
      <c r="D19" s="1175"/>
      <c r="E19" s="1175"/>
      <c r="F19" s="1175"/>
      <c r="G19" s="1175"/>
      <c r="H19" s="1175"/>
      <c r="I19" s="1175"/>
      <c r="J19" s="1175"/>
      <c r="K19" s="1175"/>
      <c r="L19" s="1175"/>
      <c r="M19" s="1175"/>
      <c r="N19" s="1175"/>
      <c r="O19" s="1175"/>
      <c r="P19" s="1175"/>
      <c r="Q19" s="1175"/>
      <c r="R19" s="1175"/>
      <c r="S19" s="1175"/>
      <c r="T19" s="1175"/>
      <c r="U19" s="1175"/>
      <c r="V19" s="1175"/>
      <c r="W19" s="1175"/>
      <c r="X19" s="1175"/>
      <c r="Y19" s="1175"/>
      <c r="Z19" s="1175"/>
      <c r="AA19" s="1175"/>
    </row>
    <row r="20" spans="1:27" s="63" customFormat="1" ht="21" customHeight="1" x14ac:dyDescent="0.25"/>
    <row r="21" spans="1:27" ht="15.75" customHeight="1" x14ac:dyDescent="0.25">
      <c r="A21" s="1215" t="s">
        <v>6</v>
      </c>
      <c r="B21" s="1217" t="s">
        <v>460</v>
      </c>
      <c r="C21" s="1218"/>
      <c r="D21" s="1217" t="s">
        <v>462</v>
      </c>
      <c r="E21" s="1218"/>
      <c r="F21" s="1199" t="s">
        <v>98</v>
      </c>
      <c r="G21" s="1201"/>
      <c r="H21" s="1201"/>
      <c r="I21" s="1200"/>
      <c r="J21" s="1215" t="s">
        <v>463</v>
      </c>
      <c r="K21" s="1217" t="s">
        <v>464</v>
      </c>
      <c r="L21" s="1218"/>
      <c r="M21" s="1217" t="s">
        <v>465</v>
      </c>
      <c r="N21" s="1218"/>
      <c r="O21" s="1217" t="s">
        <v>452</v>
      </c>
      <c r="P21" s="1218"/>
      <c r="Q21" s="1217" t="s">
        <v>131</v>
      </c>
      <c r="R21" s="1218"/>
      <c r="S21" s="1215" t="s">
        <v>130</v>
      </c>
      <c r="T21" s="1215" t="s">
        <v>466</v>
      </c>
      <c r="U21" s="1215" t="s">
        <v>461</v>
      </c>
      <c r="V21" s="1217" t="s">
        <v>129</v>
      </c>
      <c r="W21" s="1218"/>
      <c r="X21" s="1199" t="s">
        <v>121</v>
      </c>
      <c r="Y21" s="1201"/>
      <c r="Z21" s="1199" t="s">
        <v>120</v>
      </c>
      <c r="AA21" s="1201"/>
    </row>
    <row r="22" spans="1:27" ht="216" customHeight="1" x14ac:dyDescent="0.25">
      <c r="A22" s="1221"/>
      <c r="B22" s="1219"/>
      <c r="C22" s="1220"/>
      <c r="D22" s="1219"/>
      <c r="E22" s="1220"/>
      <c r="F22" s="1199" t="s">
        <v>128</v>
      </c>
      <c r="G22" s="1200"/>
      <c r="H22" s="1199" t="s">
        <v>127</v>
      </c>
      <c r="I22" s="1200"/>
      <c r="J22" s="1216"/>
      <c r="K22" s="1219"/>
      <c r="L22" s="1220"/>
      <c r="M22" s="1219"/>
      <c r="N22" s="1220"/>
      <c r="O22" s="1219"/>
      <c r="P22" s="1220"/>
      <c r="Q22" s="1219"/>
      <c r="R22" s="1220"/>
      <c r="S22" s="1216"/>
      <c r="T22" s="1216"/>
      <c r="U22" s="1216"/>
      <c r="V22" s="1219"/>
      <c r="W22" s="1220"/>
      <c r="X22" s="117" t="s">
        <v>119</v>
      </c>
      <c r="Y22" s="117" t="s">
        <v>450</v>
      </c>
      <c r="Z22" s="117" t="s">
        <v>118</v>
      </c>
      <c r="AA22" s="117" t="s">
        <v>117</v>
      </c>
    </row>
    <row r="23" spans="1:27" ht="60" customHeight="1" x14ac:dyDescent="0.25">
      <c r="A23" s="1216"/>
      <c r="B23" s="208" t="s">
        <v>115</v>
      </c>
      <c r="C23" s="208" t="s">
        <v>116</v>
      </c>
      <c r="D23" s="118" t="s">
        <v>115</v>
      </c>
      <c r="E23" s="118" t="s">
        <v>116</v>
      </c>
      <c r="F23" s="118" t="s">
        <v>115</v>
      </c>
      <c r="G23" s="118" t="s">
        <v>116</v>
      </c>
      <c r="H23" s="118" t="s">
        <v>115</v>
      </c>
      <c r="I23" s="118" t="s">
        <v>116</v>
      </c>
      <c r="J23" s="118" t="s">
        <v>115</v>
      </c>
      <c r="K23" s="118" t="s">
        <v>115</v>
      </c>
      <c r="L23" s="118" t="s">
        <v>116</v>
      </c>
      <c r="M23" s="118" t="s">
        <v>115</v>
      </c>
      <c r="N23" s="118" t="s">
        <v>116</v>
      </c>
      <c r="O23" s="118" t="s">
        <v>115</v>
      </c>
      <c r="P23" s="118" t="s">
        <v>116</v>
      </c>
      <c r="Q23" s="118" t="s">
        <v>115</v>
      </c>
      <c r="R23" s="118" t="s">
        <v>116</v>
      </c>
      <c r="S23" s="118" t="s">
        <v>115</v>
      </c>
      <c r="T23" s="118" t="s">
        <v>115</v>
      </c>
      <c r="U23" s="118" t="s">
        <v>115</v>
      </c>
      <c r="V23" s="118" t="s">
        <v>115</v>
      </c>
      <c r="W23" s="118" t="s">
        <v>116</v>
      </c>
      <c r="X23" s="118" t="s">
        <v>115</v>
      </c>
      <c r="Y23" s="118" t="s">
        <v>115</v>
      </c>
      <c r="Z23" s="117" t="s">
        <v>115</v>
      </c>
      <c r="AA23" s="117" t="s">
        <v>115</v>
      </c>
    </row>
    <row r="24" spans="1:27" x14ac:dyDescent="0.25">
      <c r="A24" s="122">
        <v>1</v>
      </c>
      <c r="B24" s="122">
        <v>2</v>
      </c>
      <c r="C24" s="122">
        <v>3</v>
      </c>
      <c r="D24" s="122">
        <v>4</v>
      </c>
      <c r="E24" s="122">
        <v>5</v>
      </c>
      <c r="F24" s="122">
        <v>6</v>
      </c>
      <c r="G24" s="122">
        <v>7</v>
      </c>
      <c r="H24" s="122">
        <v>8</v>
      </c>
      <c r="I24" s="122">
        <v>9</v>
      </c>
      <c r="J24" s="122">
        <v>10</v>
      </c>
      <c r="K24" s="122">
        <v>11</v>
      </c>
      <c r="L24" s="122">
        <v>12</v>
      </c>
      <c r="M24" s="122">
        <v>13</v>
      </c>
      <c r="N24" s="122">
        <v>14</v>
      </c>
      <c r="O24" s="122">
        <v>15</v>
      </c>
      <c r="P24" s="122">
        <v>16</v>
      </c>
      <c r="Q24" s="122">
        <v>19</v>
      </c>
      <c r="R24" s="122">
        <v>20</v>
      </c>
      <c r="S24" s="122">
        <v>21</v>
      </c>
      <c r="T24" s="122">
        <v>22</v>
      </c>
      <c r="U24" s="122">
        <v>23</v>
      </c>
      <c r="V24" s="122">
        <v>24</v>
      </c>
      <c r="W24" s="122">
        <v>25</v>
      </c>
      <c r="X24" s="122">
        <v>26</v>
      </c>
      <c r="Y24" s="122">
        <v>27</v>
      </c>
      <c r="Z24" s="122">
        <v>28</v>
      </c>
      <c r="AA24" s="122">
        <v>29</v>
      </c>
    </row>
    <row r="25" spans="1:27" ht="40.5" customHeight="1" x14ac:dyDescent="0.25">
      <c r="A25" s="122">
        <v>1</v>
      </c>
      <c r="B25" s="122" t="s">
        <v>746</v>
      </c>
      <c r="C25" s="122" t="str">
        <f>I25</f>
        <v>н/д</v>
      </c>
      <c r="D25" s="122" t="s">
        <v>741</v>
      </c>
      <c r="E25" s="122" t="s">
        <v>739</v>
      </c>
      <c r="F25" s="122">
        <v>0.38</v>
      </c>
      <c r="G25" s="122" t="s">
        <v>739</v>
      </c>
      <c r="H25" s="122">
        <v>0.38</v>
      </c>
      <c r="I25" s="122" t="s">
        <v>739</v>
      </c>
      <c r="J25" s="122">
        <v>1970</v>
      </c>
      <c r="K25" s="122" t="s">
        <v>738</v>
      </c>
      <c r="L25" s="122" t="s">
        <v>739</v>
      </c>
      <c r="M25" s="122">
        <v>50</v>
      </c>
      <c r="N25" s="122" t="s">
        <v>739</v>
      </c>
      <c r="O25" s="122" t="s">
        <v>740</v>
      </c>
      <c r="P25" s="122" t="s">
        <v>739</v>
      </c>
      <c r="Q25" s="122">
        <v>2.4E-2</v>
      </c>
      <c r="R25" s="122" t="str">
        <f>P25</f>
        <v>н/д</v>
      </c>
      <c r="S25" s="122">
        <v>2019</v>
      </c>
      <c r="T25" s="122" t="s">
        <v>739</v>
      </c>
      <c r="U25" s="122" t="s">
        <v>739</v>
      </c>
      <c r="V25" s="122" t="s">
        <v>744</v>
      </c>
      <c r="W25" s="122" t="str">
        <f>X25</f>
        <v>н/д</v>
      </c>
      <c r="X25" s="122" t="str">
        <f>U25</f>
        <v>н/д</v>
      </c>
      <c r="Y25" s="122" t="str">
        <f t="shared" ref="Y25:AA27" si="0">X25</f>
        <v>н/д</v>
      </c>
      <c r="Z25" s="122" t="str">
        <f t="shared" si="0"/>
        <v>н/д</v>
      </c>
      <c r="AA25" s="122" t="str">
        <f t="shared" si="0"/>
        <v>н/д</v>
      </c>
    </row>
    <row r="26" spans="1:27" ht="42" customHeight="1" x14ac:dyDescent="0.25">
      <c r="A26" s="122">
        <v>2</v>
      </c>
      <c r="B26" s="122" t="s">
        <v>746</v>
      </c>
      <c r="C26" s="122" t="str">
        <f>C25</f>
        <v>н/д</v>
      </c>
      <c r="D26" s="122" t="s">
        <v>742</v>
      </c>
      <c r="E26" s="122" t="str">
        <f>E25</f>
        <v>н/д</v>
      </c>
      <c r="F26" s="122">
        <v>0.38</v>
      </c>
      <c r="G26" s="122" t="str">
        <f>G25</f>
        <v>н/д</v>
      </c>
      <c r="H26" s="122">
        <f>H25</f>
        <v>0.38</v>
      </c>
      <c r="I26" s="122" t="str">
        <f>I25</f>
        <v>н/д</v>
      </c>
      <c r="J26" s="122">
        <v>1970</v>
      </c>
      <c r="K26" s="122" t="s">
        <v>738</v>
      </c>
      <c r="L26" s="122" t="str">
        <f>L25</f>
        <v>н/д</v>
      </c>
      <c r="M26" s="122">
        <v>50</v>
      </c>
      <c r="N26" s="122" t="str">
        <f>N25</f>
        <v>н/д</v>
      </c>
      <c r="O26" s="122" t="s">
        <v>743</v>
      </c>
      <c r="P26" s="122" t="str">
        <f>P25</f>
        <v>н/д</v>
      </c>
      <c r="Q26" s="122">
        <v>1.351</v>
      </c>
      <c r="R26" s="122" t="str">
        <f>R25</f>
        <v>н/д</v>
      </c>
      <c r="S26" s="122">
        <v>2019</v>
      </c>
      <c r="T26" s="122" t="s">
        <v>739</v>
      </c>
      <c r="U26" s="122" t="s">
        <v>739</v>
      </c>
      <c r="V26" s="445" t="s">
        <v>745</v>
      </c>
      <c r="W26" s="122" t="str">
        <f>W25</f>
        <v>н/д</v>
      </c>
      <c r="X26" s="122" t="str">
        <f>U26</f>
        <v>н/д</v>
      </c>
      <c r="Y26" s="122" t="str">
        <f t="shared" si="0"/>
        <v>н/д</v>
      </c>
      <c r="Z26" s="122" t="str">
        <f t="shared" si="0"/>
        <v>н/д</v>
      </c>
      <c r="AA26" s="122" t="str">
        <f t="shared" si="0"/>
        <v>н/д</v>
      </c>
    </row>
    <row r="27" spans="1:27" s="63" customFormat="1" ht="50.25" customHeight="1" x14ac:dyDescent="0.25">
      <c r="A27" s="123">
        <v>3</v>
      </c>
      <c r="B27" s="122" t="s">
        <v>746</v>
      </c>
      <c r="C27" s="122" t="str">
        <f>C26</f>
        <v>н/д</v>
      </c>
      <c r="D27" s="122" t="s">
        <v>742</v>
      </c>
      <c r="E27" s="122" t="str">
        <f>E26</f>
        <v>н/д</v>
      </c>
      <c r="F27" s="117">
        <v>0.22</v>
      </c>
      <c r="G27" s="122" t="str">
        <f>G26</f>
        <v>н/д</v>
      </c>
      <c r="H27" s="123">
        <v>0.22</v>
      </c>
      <c r="I27" s="122" t="str">
        <f>I26</f>
        <v>н/д</v>
      </c>
      <c r="J27" s="122">
        <v>1970</v>
      </c>
      <c r="K27" s="122" t="s">
        <v>738</v>
      </c>
      <c r="L27" s="122" t="str">
        <f>L26</f>
        <v>н/д</v>
      </c>
      <c r="M27" s="446" t="s">
        <v>437</v>
      </c>
      <c r="N27" s="122" t="str">
        <f>N26</f>
        <v>н/д</v>
      </c>
      <c r="O27" s="122" t="s">
        <v>743</v>
      </c>
      <c r="P27" s="122" t="str">
        <f>P26</f>
        <v>н/д</v>
      </c>
      <c r="Q27" s="447">
        <v>1.1599999999999999</v>
      </c>
      <c r="R27" s="122" t="str">
        <f>R26</f>
        <v>н/д</v>
      </c>
      <c r="S27" s="124" t="s">
        <v>657</v>
      </c>
      <c r="T27" s="122" t="s">
        <v>739</v>
      </c>
      <c r="U27" s="122" t="s">
        <v>739</v>
      </c>
      <c r="V27" s="445" t="s">
        <v>745</v>
      </c>
      <c r="W27" s="122" t="str">
        <f>W26</f>
        <v>н/д</v>
      </c>
      <c r="X27" s="122" t="str">
        <f>U27</f>
        <v>н/д</v>
      </c>
      <c r="Y27" s="122" t="str">
        <f t="shared" si="0"/>
        <v>н/д</v>
      </c>
      <c r="Z27" s="122" t="str">
        <f t="shared" si="0"/>
        <v>н/д</v>
      </c>
      <c r="AA27" s="122" t="str">
        <f t="shared" si="0"/>
        <v>н/д</v>
      </c>
    </row>
    <row r="28" spans="1:27" ht="3" customHeight="1" x14ac:dyDescent="0.25">
      <c r="G28" s="122" t="str">
        <f>G27</f>
        <v>н/д</v>
      </c>
      <c r="X28" s="119"/>
      <c r="Y28" s="120"/>
      <c r="Z28" s="56"/>
      <c r="AA28" s="56"/>
    </row>
    <row r="29" spans="1:27" s="61" customFormat="1" ht="12.75" x14ac:dyDescent="0.2">
      <c r="A29" s="62"/>
      <c r="B29" s="62"/>
      <c r="C29" s="62"/>
      <c r="E29" s="62"/>
      <c r="X29" s="121"/>
      <c r="Y29" s="121"/>
      <c r="Z29" s="121"/>
      <c r="AA29" s="121"/>
    </row>
    <row r="30" spans="1:27" s="61" customFormat="1" ht="12.75" x14ac:dyDescent="0.2">
      <c r="A30" s="62"/>
      <c r="B30" s="62"/>
      <c r="C30" s="62"/>
    </row>
  </sheetData>
  <mergeCells count="27">
    <mergeCell ref="E18:Y18"/>
    <mergeCell ref="A21:A23"/>
    <mergeCell ref="D21:E22"/>
    <mergeCell ref="F21:I21"/>
    <mergeCell ref="J21:J22"/>
    <mergeCell ref="K21:L22"/>
    <mergeCell ref="M21:N22"/>
    <mergeCell ref="Q21:R22"/>
    <mergeCell ref="S21:S22"/>
    <mergeCell ref="T21:T22"/>
    <mergeCell ref="X21:Y21"/>
    <mergeCell ref="V21:W22"/>
    <mergeCell ref="Z21:AA21"/>
    <mergeCell ref="U21:U22"/>
    <mergeCell ref="A19:AA19"/>
    <mergeCell ref="O21:P22"/>
    <mergeCell ref="F22:G22"/>
    <mergeCell ref="H22:I22"/>
    <mergeCell ref="B21:C22"/>
    <mergeCell ref="A5:AA5"/>
    <mergeCell ref="E16:Y16"/>
    <mergeCell ref="E7:Y7"/>
    <mergeCell ref="E10:Y10"/>
    <mergeCell ref="E13:Y13"/>
    <mergeCell ref="A9:AA9"/>
    <mergeCell ref="A12:AA12"/>
    <mergeCell ref="A15:AA15"/>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AC385"/>
  <sheetViews>
    <sheetView view="pageBreakPreview" topLeftCell="A25" zoomScaleSheetLayoutView="100" workbookViewId="0">
      <selection activeCell="C23" sqref="C23"/>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2" customFormat="1" ht="15.75" x14ac:dyDescent="0.2">
      <c r="A1" s="1172" t="s">
        <v>1205</v>
      </c>
      <c r="B1" s="1172"/>
      <c r="C1" s="1172"/>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row>
    <row r="2" spans="1:29" s="12" customFormat="1" ht="18.75" x14ac:dyDescent="0.3">
      <c r="A2" s="17"/>
      <c r="E2" s="16"/>
      <c r="F2" s="16"/>
      <c r="G2" s="15"/>
    </row>
    <row r="3" spans="1:29" s="12" customFormat="1" ht="18.75" x14ac:dyDescent="0.2">
      <c r="A3" s="1176" t="s">
        <v>11</v>
      </c>
      <c r="B3" s="1176"/>
      <c r="C3" s="1176"/>
      <c r="D3" s="13"/>
      <c r="E3" s="13"/>
      <c r="F3" s="13"/>
      <c r="G3" s="13"/>
      <c r="H3" s="13"/>
      <c r="I3" s="13"/>
      <c r="J3" s="13"/>
      <c r="K3" s="13"/>
      <c r="L3" s="13"/>
      <c r="M3" s="13"/>
      <c r="N3" s="13"/>
      <c r="O3" s="13"/>
      <c r="P3" s="13"/>
      <c r="Q3" s="13"/>
      <c r="R3" s="13"/>
      <c r="S3" s="13"/>
      <c r="T3" s="13"/>
      <c r="U3" s="13"/>
    </row>
    <row r="4" spans="1:29" s="12" customFormat="1" ht="18.75" x14ac:dyDescent="0.2">
      <c r="A4" s="1176"/>
      <c r="B4" s="1176"/>
      <c r="C4" s="1176"/>
      <c r="D4" s="14"/>
      <c r="E4" s="14"/>
      <c r="F4" s="14"/>
      <c r="G4" s="14"/>
      <c r="H4" s="13"/>
      <c r="I4" s="13"/>
      <c r="J4" s="13"/>
      <c r="K4" s="13"/>
      <c r="L4" s="13"/>
      <c r="M4" s="13"/>
      <c r="N4" s="13"/>
      <c r="O4" s="13"/>
      <c r="P4" s="13"/>
      <c r="Q4" s="13"/>
      <c r="R4" s="13"/>
      <c r="S4" s="13"/>
      <c r="T4" s="13"/>
      <c r="U4" s="13"/>
    </row>
    <row r="5" spans="1:29" s="12" customFormat="1" ht="33.75" customHeight="1" x14ac:dyDescent="0.25">
      <c r="A5" s="1226" t="s">
        <v>758</v>
      </c>
      <c r="B5" s="1226"/>
      <c r="C5" s="1226"/>
      <c r="D5" s="8"/>
      <c r="E5" s="8"/>
      <c r="F5" s="8"/>
      <c r="G5" s="8"/>
      <c r="H5" s="13"/>
      <c r="I5" s="13"/>
      <c r="J5" s="13"/>
      <c r="K5" s="13"/>
      <c r="L5" s="13"/>
      <c r="M5" s="13"/>
      <c r="N5" s="13"/>
      <c r="O5" s="13"/>
      <c r="P5" s="13"/>
      <c r="Q5" s="13"/>
      <c r="R5" s="13"/>
      <c r="S5" s="13"/>
      <c r="T5" s="13"/>
      <c r="U5" s="13"/>
    </row>
    <row r="6" spans="1:29" s="12" customFormat="1" ht="18.75" x14ac:dyDescent="0.2">
      <c r="A6" s="1173" t="s">
        <v>10</v>
      </c>
      <c r="B6" s="1173"/>
      <c r="C6" s="1173"/>
      <c r="D6" s="6"/>
      <c r="E6" s="6"/>
      <c r="F6" s="6"/>
      <c r="G6" s="6"/>
      <c r="H6" s="13"/>
      <c r="I6" s="13"/>
      <c r="J6" s="13"/>
      <c r="K6" s="13"/>
      <c r="L6" s="13"/>
      <c r="M6" s="13"/>
      <c r="N6" s="13"/>
      <c r="O6" s="13"/>
      <c r="P6" s="13"/>
      <c r="Q6" s="13"/>
      <c r="R6" s="13"/>
      <c r="S6" s="13"/>
      <c r="T6" s="13"/>
      <c r="U6" s="13"/>
    </row>
    <row r="7" spans="1:29" s="12" customFormat="1" ht="18.75" x14ac:dyDescent="0.2">
      <c r="A7" s="1176"/>
      <c r="B7" s="1176"/>
      <c r="C7" s="1176"/>
      <c r="D7" s="14"/>
      <c r="E7" s="14"/>
      <c r="F7" s="14"/>
      <c r="G7" s="14"/>
      <c r="H7" s="13"/>
      <c r="I7" s="13"/>
      <c r="J7" s="13"/>
      <c r="K7" s="13"/>
      <c r="L7" s="13"/>
      <c r="M7" s="13"/>
      <c r="N7" s="13"/>
      <c r="O7" s="13"/>
      <c r="P7" s="13"/>
      <c r="Q7" s="13"/>
      <c r="R7" s="13"/>
      <c r="S7" s="13"/>
      <c r="T7" s="13"/>
      <c r="U7" s="13"/>
    </row>
    <row r="8" spans="1:29" s="12" customFormat="1" ht="18.75" x14ac:dyDescent="0.2">
      <c r="A8" s="1227" t="str">
        <f>'1. Общая информация'!A9:C9</f>
        <v>L_СТР12108КЛ</v>
      </c>
      <c r="B8" s="1228"/>
      <c r="C8" s="1228"/>
      <c r="D8" s="8"/>
      <c r="E8" s="8"/>
      <c r="F8" s="8"/>
      <c r="G8" s="8"/>
      <c r="H8" s="13"/>
      <c r="I8" s="13"/>
      <c r="J8" s="13"/>
      <c r="K8" s="13"/>
      <c r="L8" s="13"/>
      <c r="M8" s="13"/>
      <c r="N8" s="13"/>
      <c r="O8" s="13"/>
      <c r="P8" s="13"/>
      <c r="Q8" s="13"/>
      <c r="R8" s="13"/>
      <c r="S8" s="13"/>
      <c r="T8" s="13"/>
      <c r="U8" s="13"/>
    </row>
    <row r="9" spans="1:29" s="12" customFormat="1" ht="18.75" x14ac:dyDescent="0.2">
      <c r="A9" s="1173" t="s">
        <v>9</v>
      </c>
      <c r="B9" s="1173"/>
      <c r="C9" s="1173"/>
      <c r="D9" s="6"/>
      <c r="E9" s="6"/>
      <c r="F9" s="6"/>
      <c r="G9" s="6"/>
      <c r="H9" s="13"/>
      <c r="I9" s="13"/>
      <c r="J9" s="13"/>
      <c r="K9" s="13"/>
      <c r="L9" s="13"/>
      <c r="M9" s="13"/>
      <c r="N9" s="13"/>
      <c r="O9" s="13"/>
      <c r="P9" s="13"/>
      <c r="Q9" s="13"/>
      <c r="R9" s="13"/>
      <c r="S9" s="13"/>
      <c r="T9" s="13"/>
      <c r="U9" s="13"/>
    </row>
    <row r="10" spans="1:29" s="9" customFormat="1" ht="6.75" customHeight="1" x14ac:dyDescent="0.2">
      <c r="A10" s="1194"/>
      <c r="B10" s="1194"/>
      <c r="C10" s="1194"/>
      <c r="D10" s="10"/>
      <c r="E10" s="10"/>
      <c r="F10" s="10"/>
      <c r="G10" s="10"/>
      <c r="H10" s="10"/>
      <c r="I10" s="10"/>
      <c r="J10" s="10"/>
      <c r="K10" s="10"/>
      <c r="L10" s="10"/>
      <c r="M10" s="10"/>
      <c r="N10" s="10"/>
      <c r="O10" s="10"/>
      <c r="P10" s="10"/>
      <c r="Q10" s="10"/>
      <c r="R10" s="10"/>
      <c r="S10" s="10"/>
      <c r="T10" s="10"/>
      <c r="U10" s="10"/>
    </row>
    <row r="11" spans="1:29" s="3" customFormat="1" ht="84" customHeight="1" x14ac:dyDescent="0.2">
      <c r="A11" s="1225"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78"/>
      <c r="C11" s="1178"/>
      <c r="D11" s="8"/>
      <c r="E11" s="8"/>
      <c r="F11" s="8"/>
      <c r="G11" s="8"/>
      <c r="H11" s="8"/>
      <c r="I11" s="8"/>
      <c r="J11" s="8"/>
      <c r="K11" s="8"/>
      <c r="L11" s="8"/>
      <c r="M11" s="8"/>
      <c r="N11" s="8"/>
      <c r="O11" s="8"/>
      <c r="P11" s="8"/>
      <c r="Q11" s="8"/>
      <c r="R11" s="8"/>
      <c r="S11" s="8"/>
      <c r="T11" s="8"/>
      <c r="U11" s="8"/>
    </row>
    <row r="12" spans="1:29" s="3" customFormat="1" ht="15" customHeight="1" x14ac:dyDescent="0.2">
      <c r="A12" s="1173" t="s">
        <v>7</v>
      </c>
      <c r="B12" s="1173"/>
      <c r="C12" s="1173"/>
      <c r="D12" s="6"/>
      <c r="E12" s="6"/>
      <c r="F12" s="6"/>
      <c r="G12" s="6"/>
      <c r="H12" s="6"/>
      <c r="I12" s="6"/>
      <c r="J12" s="6"/>
      <c r="K12" s="6"/>
      <c r="L12" s="6"/>
      <c r="M12" s="6"/>
      <c r="N12" s="6"/>
      <c r="O12" s="6"/>
      <c r="P12" s="6"/>
      <c r="Q12" s="6"/>
      <c r="R12" s="6"/>
      <c r="S12" s="6"/>
      <c r="T12" s="6"/>
      <c r="U12" s="6"/>
    </row>
    <row r="13" spans="1:29" s="3" customFormat="1" ht="15" customHeight="1" x14ac:dyDescent="0.2">
      <c r="A13" s="1192"/>
      <c r="B13" s="1192"/>
      <c r="C13" s="1192"/>
      <c r="D13" s="4"/>
      <c r="E13" s="4"/>
      <c r="F13" s="4"/>
      <c r="G13" s="4"/>
      <c r="H13" s="4"/>
      <c r="I13" s="4"/>
      <c r="J13" s="4"/>
      <c r="K13" s="4"/>
      <c r="L13" s="4"/>
      <c r="M13" s="4"/>
      <c r="N13" s="4"/>
      <c r="O13" s="4"/>
      <c r="P13" s="4"/>
      <c r="Q13" s="4"/>
      <c r="R13" s="4"/>
    </row>
    <row r="14" spans="1:29" s="3" customFormat="1" ht="27.75" customHeight="1" x14ac:dyDescent="0.2">
      <c r="A14" s="1174" t="s">
        <v>807</v>
      </c>
      <c r="B14" s="1174"/>
      <c r="C14" s="1174"/>
      <c r="D14" s="7"/>
      <c r="E14" s="7"/>
      <c r="F14" s="7"/>
      <c r="G14" s="7"/>
      <c r="H14" s="7"/>
      <c r="I14" s="7"/>
      <c r="J14" s="7"/>
      <c r="K14" s="7"/>
      <c r="L14" s="7"/>
      <c r="M14" s="7"/>
      <c r="N14" s="7"/>
      <c r="O14" s="7"/>
      <c r="P14" s="7"/>
      <c r="Q14" s="7"/>
      <c r="R14" s="7"/>
      <c r="S14" s="7"/>
      <c r="T14" s="7"/>
      <c r="U14" s="7"/>
    </row>
    <row r="15" spans="1:29" s="3" customFormat="1" ht="15" customHeight="1" x14ac:dyDescent="0.2">
      <c r="A15" s="6"/>
      <c r="B15" s="6"/>
      <c r="C15" s="6"/>
      <c r="D15" s="6"/>
      <c r="E15" s="6"/>
      <c r="F15" s="6"/>
      <c r="G15" s="6"/>
      <c r="H15" s="4"/>
      <c r="I15" s="4"/>
      <c r="J15" s="4"/>
      <c r="K15" s="4"/>
      <c r="L15" s="4"/>
      <c r="M15" s="4"/>
      <c r="N15" s="4"/>
      <c r="O15" s="4"/>
      <c r="P15" s="4"/>
      <c r="Q15" s="4"/>
      <c r="R15" s="4"/>
    </row>
    <row r="16" spans="1:29" s="3" customFormat="1" ht="78" customHeight="1" x14ac:dyDescent="0.2">
      <c r="A16" s="29" t="s">
        <v>6</v>
      </c>
      <c r="B16" s="42" t="s">
        <v>68</v>
      </c>
      <c r="C16" s="41" t="s">
        <v>67</v>
      </c>
      <c r="D16" s="33"/>
      <c r="E16" s="33"/>
      <c r="F16" s="33"/>
      <c r="G16" s="33"/>
      <c r="H16" s="32"/>
      <c r="I16" s="32"/>
      <c r="J16" s="32"/>
      <c r="K16" s="32"/>
      <c r="L16" s="32"/>
      <c r="M16" s="32"/>
      <c r="N16" s="32"/>
      <c r="O16" s="32"/>
      <c r="P16" s="32"/>
      <c r="Q16" s="32"/>
      <c r="R16" s="32"/>
      <c r="S16" s="31"/>
      <c r="T16" s="31"/>
      <c r="U16" s="31"/>
    </row>
    <row r="17" spans="1:21" s="3" customFormat="1" ht="16.5" customHeight="1" x14ac:dyDescent="0.2">
      <c r="A17" s="41">
        <v>1</v>
      </c>
      <c r="B17" s="42">
        <v>3</v>
      </c>
      <c r="C17" s="41">
        <v>4</v>
      </c>
      <c r="D17" s="33"/>
      <c r="E17" s="33"/>
      <c r="F17" s="33"/>
      <c r="G17" s="33"/>
      <c r="H17" s="32"/>
      <c r="I17" s="32"/>
      <c r="J17" s="32"/>
      <c r="K17" s="32"/>
      <c r="L17" s="32"/>
      <c r="M17" s="32"/>
      <c r="N17" s="32"/>
      <c r="O17" s="32"/>
      <c r="P17" s="32"/>
      <c r="Q17" s="32"/>
      <c r="R17" s="32"/>
      <c r="S17" s="31"/>
      <c r="T17" s="31"/>
      <c r="U17" s="31"/>
    </row>
    <row r="18" spans="1:21" s="3" customFormat="1" ht="72.75" customHeight="1" x14ac:dyDescent="0.2">
      <c r="A18" s="28" t="s">
        <v>66</v>
      </c>
      <c r="B18" s="35" t="s">
        <v>458</v>
      </c>
      <c r="C18" s="34" t="s">
        <v>1182</v>
      </c>
      <c r="D18" s="33"/>
      <c r="E18" s="33"/>
      <c r="F18" s="32"/>
      <c r="G18" s="32"/>
      <c r="H18" s="32"/>
      <c r="I18" s="32"/>
      <c r="J18" s="32"/>
      <c r="K18" s="32"/>
      <c r="L18" s="32"/>
      <c r="M18" s="32"/>
      <c r="N18" s="32"/>
      <c r="O18" s="32"/>
      <c r="P18" s="32"/>
      <c r="Q18" s="31"/>
      <c r="R18" s="31"/>
      <c r="S18" s="31"/>
      <c r="T18" s="31"/>
      <c r="U18" s="31"/>
    </row>
    <row r="19" spans="1:21" ht="66" customHeight="1" x14ac:dyDescent="0.25">
      <c r="A19" s="28" t="s">
        <v>65</v>
      </c>
      <c r="B19" s="30" t="s">
        <v>62</v>
      </c>
      <c r="C19" s="29" t="s">
        <v>1192</v>
      </c>
      <c r="D19" s="27"/>
      <c r="E19" s="27"/>
      <c r="F19" s="27"/>
      <c r="G19" s="27"/>
      <c r="H19" s="27"/>
      <c r="I19" s="27"/>
      <c r="J19" s="27"/>
      <c r="K19" s="27"/>
      <c r="L19" s="27"/>
      <c r="M19" s="27"/>
      <c r="N19" s="27"/>
      <c r="O19" s="27"/>
      <c r="P19" s="27"/>
      <c r="Q19" s="27"/>
      <c r="R19" s="27"/>
      <c r="S19" s="27"/>
      <c r="T19" s="27"/>
      <c r="U19" s="27"/>
    </row>
    <row r="20" spans="1:21" ht="63" customHeight="1" x14ac:dyDescent="0.25">
      <c r="A20" s="1031" t="s">
        <v>64</v>
      </c>
      <c r="B20" s="565" t="s">
        <v>793</v>
      </c>
      <c r="C20" s="1036" t="s">
        <v>1185</v>
      </c>
      <c r="D20" s="27"/>
      <c r="E20" s="27"/>
      <c r="F20" s="27"/>
      <c r="G20" s="27"/>
      <c r="H20" s="27"/>
      <c r="I20" s="27"/>
      <c r="J20" s="27"/>
      <c r="K20" s="27"/>
      <c r="L20" s="27"/>
      <c r="M20" s="27"/>
      <c r="N20" s="27"/>
      <c r="O20" s="27"/>
      <c r="P20" s="27"/>
      <c r="Q20" s="27"/>
      <c r="R20" s="27"/>
      <c r="S20" s="27"/>
      <c r="T20" s="27"/>
      <c r="U20" s="27"/>
    </row>
    <row r="21" spans="1:21" ht="63" customHeight="1" x14ac:dyDescent="0.25">
      <c r="A21" s="1032"/>
      <c r="B21" s="1033"/>
      <c r="C21" s="85" t="s">
        <v>1183</v>
      </c>
      <c r="D21" s="27"/>
      <c r="E21" s="27"/>
      <c r="F21" s="27"/>
      <c r="G21" s="27"/>
      <c r="H21" s="27"/>
      <c r="I21" s="27"/>
      <c r="J21" s="27"/>
      <c r="K21" s="27"/>
      <c r="L21" s="27"/>
      <c r="M21" s="27"/>
      <c r="N21" s="27"/>
      <c r="O21" s="27"/>
      <c r="P21" s="27"/>
      <c r="Q21" s="27"/>
      <c r="R21" s="27"/>
      <c r="S21" s="27"/>
      <c r="T21" s="27"/>
      <c r="U21" s="27"/>
    </row>
    <row r="22" spans="1:21" ht="81.75" customHeight="1" x14ac:dyDescent="0.25">
      <c r="A22" s="1034"/>
      <c r="B22" s="1035"/>
      <c r="C22" s="1037" t="s">
        <v>1184</v>
      </c>
      <c r="D22" s="27"/>
      <c r="E22" s="27"/>
      <c r="F22" s="27"/>
      <c r="G22" s="27"/>
      <c r="H22" s="27"/>
      <c r="I22" s="27"/>
      <c r="J22" s="27"/>
      <c r="K22" s="27"/>
      <c r="L22" s="27"/>
      <c r="M22" s="27"/>
      <c r="N22" s="27"/>
      <c r="O22" s="27"/>
      <c r="P22" s="27"/>
      <c r="Q22" s="27"/>
      <c r="R22" s="27"/>
      <c r="S22" s="27"/>
      <c r="T22" s="27"/>
      <c r="U22" s="27"/>
    </row>
    <row r="23" spans="1:21" ht="34.5" customHeight="1" x14ac:dyDescent="0.25">
      <c r="A23" s="1222" t="s">
        <v>63</v>
      </c>
      <c r="B23" s="1039" t="s">
        <v>748</v>
      </c>
      <c r="C23" s="1042">
        <f>'1. Общая информация'!C51</f>
        <v>22.712227500000001</v>
      </c>
      <c r="D23" s="27"/>
      <c r="E23" s="27"/>
      <c r="F23" s="27"/>
      <c r="G23" s="27"/>
      <c r="H23" s="27"/>
      <c r="I23" s="27"/>
      <c r="J23" s="27"/>
      <c r="K23" s="27"/>
      <c r="L23" s="27"/>
      <c r="M23" s="27"/>
      <c r="N23" s="27"/>
      <c r="O23" s="27"/>
      <c r="P23" s="27"/>
      <c r="Q23" s="27"/>
      <c r="R23" s="27"/>
      <c r="S23" s="27"/>
      <c r="T23" s="27"/>
      <c r="U23" s="27"/>
    </row>
    <row r="24" spans="1:21" ht="15" customHeight="1" x14ac:dyDescent="0.25">
      <c r="A24" s="1223"/>
      <c r="B24" s="1040"/>
      <c r="C24" s="1043" t="s">
        <v>1167</v>
      </c>
      <c r="D24" s="27"/>
      <c r="E24" s="27"/>
      <c r="F24" s="27"/>
      <c r="G24" s="27"/>
      <c r="H24" s="27"/>
      <c r="I24" s="27"/>
      <c r="J24" s="27"/>
      <c r="K24" s="27"/>
      <c r="L24" s="27"/>
      <c r="M24" s="27"/>
      <c r="N24" s="27"/>
      <c r="O24" s="27"/>
      <c r="P24" s="27"/>
      <c r="Q24" s="27"/>
      <c r="R24" s="27"/>
      <c r="S24" s="27"/>
      <c r="T24" s="27"/>
      <c r="U24" s="27"/>
    </row>
    <row r="25" spans="1:21" ht="18" customHeight="1" x14ac:dyDescent="0.25">
      <c r="A25" s="1223"/>
      <c r="B25" s="1040"/>
      <c r="C25" s="1043" t="s">
        <v>1168</v>
      </c>
      <c r="D25" s="27"/>
      <c r="E25" s="27"/>
      <c r="F25" s="27"/>
      <c r="G25" s="27"/>
      <c r="H25" s="27"/>
      <c r="I25" s="27"/>
      <c r="J25" s="27"/>
      <c r="K25" s="27"/>
      <c r="L25" s="27"/>
      <c r="M25" s="27"/>
      <c r="N25" s="27"/>
      <c r="O25" s="27"/>
      <c r="P25" s="27"/>
      <c r="Q25" s="27"/>
      <c r="R25" s="27"/>
      <c r="S25" s="27"/>
      <c r="T25" s="27"/>
      <c r="U25" s="27"/>
    </row>
    <row r="26" spans="1:21" ht="18" customHeight="1" x14ac:dyDescent="0.25">
      <c r="A26" s="1223"/>
      <c r="B26" s="1041"/>
      <c r="C26" s="1044" t="s">
        <v>1213</v>
      </c>
      <c r="D26" s="27"/>
      <c r="E26" s="27"/>
      <c r="F26" s="27"/>
      <c r="G26" s="27"/>
      <c r="H26" s="27"/>
      <c r="I26" s="27"/>
      <c r="J26" s="27"/>
      <c r="K26" s="27"/>
      <c r="L26" s="27"/>
      <c r="M26" s="27"/>
      <c r="N26" s="27"/>
      <c r="O26" s="27"/>
      <c r="P26" s="27"/>
      <c r="Q26" s="27"/>
      <c r="R26" s="27"/>
      <c r="S26" s="27"/>
      <c r="T26" s="27"/>
      <c r="U26" s="27"/>
    </row>
    <row r="27" spans="1:21" ht="33" customHeight="1" x14ac:dyDescent="0.25">
      <c r="A27" s="1224"/>
      <c r="B27" s="30" t="s">
        <v>747</v>
      </c>
      <c r="C27" s="44">
        <v>100</v>
      </c>
      <c r="D27" s="27"/>
      <c r="E27" s="27"/>
      <c r="F27" s="27"/>
      <c r="G27" s="27"/>
      <c r="H27" s="27"/>
      <c r="I27" s="27"/>
      <c r="J27" s="27"/>
      <c r="K27" s="27"/>
      <c r="L27" s="27"/>
      <c r="M27" s="27"/>
      <c r="N27" s="27"/>
      <c r="O27" s="27"/>
      <c r="P27" s="27"/>
      <c r="Q27" s="27"/>
      <c r="R27" s="27"/>
      <c r="S27" s="27"/>
      <c r="T27" s="27"/>
      <c r="U27" s="27"/>
    </row>
    <row r="28" spans="1:21" ht="82.5" customHeight="1" x14ac:dyDescent="0.25">
      <c r="A28" s="1045" t="s">
        <v>61</v>
      </c>
      <c r="B28" s="1039" t="s">
        <v>244</v>
      </c>
      <c r="C28" s="1046" t="s">
        <v>1180</v>
      </c>
      <c r="D28" s="27"/>
      <c r="E28" s="27"/>
      <c r="F28" s="27"/>
      <c r="G28" s="27"/>
      <c r="H28" s="27"/>
      <c r="I28" s="27"/>
      <c r="J28" s="27"/>
      <c r="K28" s="27"/>
      <c r="L28" s="27"/>
      <c r="M28" s="27"/>
      <c r="N28" s="27"/>
      <c r="O28" s="27"/>
      <c r="P28" s="27"/>
      <c r="Q28" s="27"/>
      <c r="R28" s="27"/>
      <c r="S28" s="27"/>
      <c r="T28" s="27"/>
      <c r="U28" s="27"/>
    </row>
    <row r="29" spans="1:21" ht="71.25" customHeight="1" x14ac:dyDescent="0.25">
      <c r="A29" s="1047"/>
      <c r="B29" s="1041"/>
      <c r="C29" s="1048" t="s">
        <v>1181</v>
      </c>
      <c r="D29" s="27"/>
      <c r="E29" s="27"/>
      <c r="F29" s="27"/>
      <c r="G29" s="27"/>
      <c r="H29" s="27"/>
      <c r="I29" s="27"/>
      <c r="J29" s="27"/>
      <c r="K29" s="27"/>
      <c r="L29" s="27"/>
      <c r="M29" s="27"/>
      <c r="N29" s="27"/>
      <c r="O29" s="27"/>
      <c r="P29" s="27"/>
      <c r="Q29" s="27"/>
      <c r="R29" s="27"/>
      <c r="S29" s="27"/>
      <c r="T29" s="27"/>
      <c r="U29" s="27"/>
    </row>
    <row r="30" spans="1:21" ht="136.5" customHeight="1" x14ac:dyDescent="0.25">
      <c r="A30" s="28" t="s">
        <v>60</v>
      </c>
      <c r="B30" s="30" t="s">
        <v>459</v>
      </c>
      <c r="C30" s="29" t="s">
        <v>1194</v>
      </c>
      <c r="D30" s="27"/>
      <c r="E30" s="27"/>
      <c r="F30" s="27"/>
      <c r="G30" s="27"/>
      <c r="H30" s="27"/>
      <c r="I30" s="27"/>
      <c r="J30" s="27"/>
      <c r="K30" s="27"/>
      <c r="L30" s="27"/>
      <c r="M30" s="27"/>
      <c r="N30" s="27"/>
      <c r="O30" s="27"/>
      <c r="P30" s="27"/>
      <c r="Q30" s="27"/>
      <c r="R30" s="27"/>
      <c r="S30" s="27"/>
      <c r="T30" s="27"/>
      <c r="U30" s="27"/>
    </row>
    <row r="31" spans="1:21" ht="42.75" customHeight="1" x14ac:dyDescent="0.25">
      <c r="A31" s="28" t="s">
        <v>58</v>
      </c>
      <c r="B31" s="30" t="s">
        <v>59</v>
      </c>
      <c r="C31" s="44">
        <v>2021</v>
      </c>
      <c r="D31" s="27"/>
      <c r="E31" s="27"/>
      <c r="F31" s="27"/>
      <c r="G31" s="27"/>
      <c r="H31" s="27"/>
      <c r="I31" s="27"/>
      <c r="J31" s="27"/>
      <c r="K31" s="27"/>
      <c r="L31" s="27"/>
      <c r="M31" s="27"/>
      <c r="N31" s="27"/>
      <c r="O31" s="27"/>
      <c r="P31" s="27"/>
      <c r="Q31" s="27"/>
      <c r="R31" s="27"/>
      <c r="S31" s="27"/>
      <c r="T31" s="27"/>
      <c r="U31" s="27"/>
    </row>
    <row r="32" spans="1:21" ht="42.75" customHeight="1" x14ac:dyDescent="0.25">
      <c r="A32" s="28" t="s">
        <v>56</v>
      </c>
      <c r="B32" s="29" t="s">
        <v>57</v>
      </c>
      <c r="C32" s="44">
        <v>2022</v>
      </c>
      <c r="D32" s="27"/>
      <c r="E32" s="27"/>
      <c r="F32" s="27"/>
      <c r="G32" s="27"/>
      <c r="H32" s="27"/>
      <c r="I32" s="27"/>
      <c r="J32" s="27"/>
      <c r="K32" s="27"/>
      <c r="L32" s="27"/>
      <c r="M32" s="27"/>
      <c r="N32" s="27"/>
      <c r="O32" s="27"/>
      <c r="P32" s="27"/>
      <c r="Q32" s="27"/>
      <c r="R32" s="27"/>
      <c r="S32" s="27"/>
      <c r="T32" s="27"/>
      <c r="U32" s="27"/>
    </row>
    <row r="33" spans="1:21" ht="42.75" customHeight="1" x14ac:dyDescent="0.25">
      <c r="A33" s="28" t="s">
        <v>74</v>
      </c>
      <c r="B33" s="29" t="s">
        <v>55</v>
      </c>
      <c r="C33" s="29" t="s">
        <v>1204</v>
      </c>
      <c r="D33" s="27"/>
      <c r="E33" s="27"/>
      <c r="F33" s="27"/>
      <c r="G33" s="27"/>
      <c r="H33" s="27"/>
      <c r="I33" s="27"/>
      <c r="J33" s="27"/>
      <c r="K33" s="27"/>
      <c r="L33" s="27"/>
      <c r="M33" s="27"/>
      <c r="N33" s="27"/>
      <c r="O33" s="27"/>
      <c r="P33" s="27"/>
      <c r="Q33" s="27"/>
      <c r="R33" s="27"/>
      <c r="S33" s="27"/>
      <c r="T33" s="27"/>
      <c r="U33" s="27"/>
    </row>
    <row r="34" spans="1:21" x14ac:dyDescent="0.25">
      <c r="A34" s="27"/>
      <c r="B34" s="27"/>
      <c r="C34" s="27"/>
      <c r="D34" s="27"/>
      <c r="E34" s="27"/>
      <c r="F34" s="27"/>
      <c r="G34" s="27"/>
      <c r="H34" s="27"/>
      <c r="I34" s="27"/>
      <c r="J34" s="27"/>
      <c r="K34" s="27"/>
      <c r="L34" s="27"/>
      <c r="M34" s="27"/>
      <c r="N34" s="27"/>
      <c r="O34" s="27"/>
      <c r="P34" s="27"/>
      <c r="Q34" s="27"/>
      <c r="R34" s="27"/>
      <c r="S34" s="27"/>
      <c r="T34" s="27"/>
      <c r="U34" s="27"/>
    </row>
    <row r="35" spans="1:21" x14ac:dyDescent="0.25">
      <c r="A35" s="27"/>
      <c r="B35" s="27"/>
      <c r="C35" s="27"/>
      <c r="D35" s="27"/>
      <c r="E35" s="27"/>
      <c r="F35" s="27"/>
      <c r="G35" s="27"/>
      <c r="H35" s="27"/>
      <c r="I35" s="27"/>
      <c r="J35" s="27"/>
      <c r="K35" s="27"/>
      <c r="L35" s="27"/>
      <c r="M35" s="27"/>
      <c r="N35" s="27"/>
      <c r="O35" s="27"/>
      <c r="P35" s="27"/>
      <c r="Q35" s="27"/>
      <c r="R35" s="27"/>
      <c r="S35" s="27"/>
      <c r="T35" s="27"/>
      <c r="U35" s="27"/>
    </row>
    <row r="36" spans="1:21" x14ac:dyDescent="0.25">
      <c r="A36" s="27"/>
      <c r="B36" s="27"/>
      <c r="C36" s="27"/>
      <c r="D36" s="27"/>
      <c r="E36" s="27"/>
      <c r="F36" s="27"/>
      <c r="G36" s="27"/>
      <c r="H36" s="27"/>
      <c r="I36" s="27"/>
      <c r="J36" s="27"/>
      <c r="K36" s="27"/>
      <c r="L36" s="27"/>
      <c r="M36" s="27"/>
      <c r="N36" s="27"/>
      <c r="O36" s="27"/>
      <c r="P36" s="27"/>
      <c r="Q36" s="27"/>
      <c r="R36" s="27"/>
      <c r="S36" s="27"/>
      <c r="T36" s="27"/>
      <c r="U36" s="27"/>
    </row>
    <row r="37" spans="1:21" x14ac:dyDescent="0.25">
      <c r="A37" s="27"/>
      <c r="B37" s="27"/>
      <c r="C37" s="27"/>
      <c r="D37" s="27"/>
      <c r="E37" s="27"/>
      <c r="F37" s="27"/>
      <c r="G37" s="27"/>
      <c r="H37" s="27"/>
      <c r="I37" s="27"/>
      <c r="J37" s="27"/>
      <c r="K37" s="27"/>
      <c r="L37" s="27"/>
      <c r="M37" s="27"/>
      <c r="N37" s="27"/>
      <c r="O37" s="27"/>
      <c r="P37" s="27"/>
      <c r="Q37" s="27"/>
      <c r="R37" s="27"/>
      <c r="S37" s="27"/>
      <c r="T37" s="27"/>
      <c r="U37" s="27"/>
    </row>
    <row r="38" spans="1:21" x14ac:dyDescent="0.25">
      <c r="A38" s="27"/>
      <c r="B38" s="27"/>
      <c r="C38" s="27"/>
      <c r="D38" s="27"/>
      <c r="E38" s="27"/>
      <c r="F38" s="27"/>
      <c r="G38" s="27"/>
      <c r="H38" s="27"/>
      <c r="I38" s="27"/>
      <c r="J38" s="27"/>
      <c r="K38" s="27"/>
      <c r="L38" s="27"/>
      <c r="M38" s="27"/>
      <c r="N38" s="27"/>
      <c r="O38" s="27"/>
      <c r="P38" s="27"/>
      <c r="Q38" s="27"/>
      <c r="R38" s="27"/>
      <c r="S38" s="27"/>
      <c r="T38" s="27"/>
      <c r="U38" s="27"/>
    </row>
    <row r="39" spans="1:21" x14ac:dyDescent="0.25">
      <c r="A39" s="27"/>
      <c r="B39" s="27"/>
      <c r="C39" s="27"/>
      <c r="D39" s="27"/>
      <c r="E39" s="27"/>
      <c r="F39" s="27"/>
      <c r="G39" s="27"/>
      <c r="H39" s="27"/>
      <c r="I39" s="27"/>
      <c r="J39" s="27"/>
      <c r="K39" s="27"/>
      <c r="L39" s="27"/>
      <c r="M39" s="27"/>
      <c r="N39" s="27"/>
      <c r="O39" s="27"/>
      <c r="P39" s="27"/>
      <c r="Q39" s="27"/>
      <c r="R39" s="27"/>
      <c r="S39" s="27"/>
      <c r="T39" s="27"/>
      <c r="U39" s="27"/>
    </row>
    <row r="40" spans="1:21" x14ac:dyDescent="0.25">
      <c r="A40" s="27"/>
      <c r="B40" s="27"/>
      <c r="C40" s="27"/>
      <c r="D40" s="27"/>
      <c r="E40" s="27"/>
      <c r="F40" s="27"/>
      <c r="G40" s="27"/>
      <c r="H40" s="27"/>
      <c r="I40" s="27"/>
      <c r="J40" s="27"/>
      <c r="K40" s="27"/>
      <c r="L40" s="27"/>
      <c r="M40" s="27"/>
      <c r="N40" s="27"/>
      <c r="O40" s="27"/>
      <c r="P40" s="27"/>
      <c r="Q40" s="27"/>
      <c r="R40" s="27"/>
      <c r="S40" s="27"/>
      <c r="T40" s="27"/>
      <c r="U40" s="27"/>
    </row>
    <row r="41" spans="1:21" x14ac:dyDescent="0.25">
      <c r="A41" s="27"/>
      <c r="B41" s="27"/>
      <c r="C41" s="27"/>
      <c r="D41" s="27"/>
      <c r="E41" s="27"/>
      <c r="F41" s="27"/>
      <c r="G41" s="27"/>
      <c r="H41" s="27"/>
      <c r="I41" s="27"/>
      <c r="J41" s="27"/>
      <c r="K41" s="27"/>
      <c r="L41" s="27"/>
      <c r="M41" s="27"/>
      <c r="N41" s="27"/>
      <c r="O41" s="27"/>
      <c r="P41" s="27"/>
      <c r="Q41" s="27"/>
      <c r="R41" s="27"/>
      <c r="S41" s="27"/>
      <c r="T41" s="27"/>
      <c r="U41" s="27"/>
    </row>
    <row r="42" spans="1:21" x14ac:dyDescent="0.25">
      <c r="A42" s="27"/>
      <c r="B42" s="27"/>
      <c r="C42" s="27"/>
      <c r="D42" s="27"/>
      <c r="E42" s="27"/>
      <c r="F42" s="27"/>
      <c r="G42" s="27"/>
      <c r="H42" s="27"/>
      <c r="I42" s="27"/>
      <c r="J42" s="27"/>
      <c r="K42" s="27"/>
      <c r="L42" s="27"/>
      <c r="M42" s="27"/>
      <c r="N42" s="27"/>
      <c r="O42" s="27"/>
      <c r="P42" s="27"/>
      <c r="Q42" s="27"/>
      <c r="R42" s="27"/>
      <c r="S42" s="27"/>
      <c r="T42" s="27"/>
      <c r="U42" s="27"/>
    </row>
    <row r="43" spans="1:21" x14ac:dyDescent="0.25">
      <c r="A43" s="27"/>
      <c r="B43" s="27"/>
      <c r="C43" s="27"/>
      <c r="D43" s="27"/>
      <c r="E43" s="27"/>
      <c r="F43" s="27"/>
      <c r="G43" s="27"/>
      <c r="H43" s="27"/>
      <c r="I43" s="27"/>
      <c r="J43" s="27"/>
      <c r="K43" s="27"/>
      <c r="L43" s="27"/>
      <c r="M43" s="27"/>
      <c r="N43" s="27"/>
      <c r="O43" s="27"/>
      <c r="P43" s="27"/>
      <c r="Q43" s="27"/>
      <c r="R43" s="27"/>
      <c r="S43" s="27"/>
      <c r="T43" s="27"/>
      <c r="U43" s="27"/>
    </row>
    <row r="44" spans="1:21" x14ac:dyDescent="0.25">
      <c r="A44" s="27"/>
      <c r="B44" s="27"/>
      <c r="C44" s="27"/>
      <c r="D44" s="27"/>
      <c r="E44" s="27"/>
      <c r="F44" s="27"/>
      <c r="G44" s="27"/>
      <c r="H44" s="27"/>
      <c r="I44" s="27"/>
      <c r="J44" s="27"/>
      <c r="K44" s="27"/>
      <c r="L44" s="27"/>
      <c r="M44" s="27"/>
      <c r="N44" s="27"/>
      <c r="O44" s="27"/>
      <c r="P44" s="27"/>
      <c r="Q44" s="27"/>
      <c r="R44" s="27"/>
      <c r="S44" s="27"/>
      <c r="T44" s="27"/>
      <c r="U44" s="27"/>
    </row>
    <row r="45" spans="1:21" x14ac:dyDescent="0.25">
      <c r="A45" s="27"/>
      <c r="B45" s="27"/>
      <c r="C45" s="27"/>
      <c r="D45" s="27"/>
      <c r="E45" s="27"/>
      <c r="F45" s="27"/>
      <c r="G45" s="27"/>
      <c r="H45" s="27"/>
      <c r="I45" s="27"/>
      <c r="J45" s="27"/>
      <c r="K45" s="27"/>
      <c r="L45" s="27"/>
      <c r="M45" s="27"/>
      <c r="N45" s="27"/>
      <c r="O45" s="27"/>
      <c r="P45" s="27"/>
      <c r="Q45" s="27"/>
      <c r="R45" s="27"/>
      <c r="S45" s="27"/>
      <c r="T45" s="27"/>
      <c r="U45" s="27"/>
    </row>
    <row r="46" spans="1:21" x14ac:dyDescent="0.25">
      <c r="A46" s="27"/>
      <c r="B46" s="27"/>
      <c r="C46" s="27"/>
      <c r="D46" s="27"/>
      <c r="E46" s="27"/>
      <c r="F46" s="27"/>
      <c r="G46" s="27"/>
      <c r="H46" s="27"/>
      <c r="I46" s="27"/>
      <c r="J46" s="27"/>
      <c r="K46" s="27"/>
      <c r="L46" s="27"/>
      <c r="M46" s="27"/>
      <c r="N46" s="27"/>
      <c r="O46" s="27"/>
      <c r="P46" s="27"/>
      <c r="Q46" s="27"/>
      <c r="R46" s="27"/>
      <c r="S46" s="27"/>
      <c r="T46" s="27"/>
      <c r="U46" s="27"/>
    </row>
    <row r="47" spans="1:21" x14ac:dyDescent="0.25">
      <c r="A47" s="27"/>
      <c r="B47" s="27"/>
      <c r="C47" s="27"/>
      <c r="D47" s="27"/>
      <c r="E47" s="27"/>
      <c r="F47" s="27"/>
      <c r="G47" s="27"/>
      <c r="H47" s="27"/>
      <c r="I47" s="27"/>
      <c r="J47" s="27"/>
      <c r="K47" s="27"/>
      <c r="L47" s="27"/>
      <c r="M47" s="27"/>
      <c r="N47" s="27"/>
      <c r="O47" s="27"/>
      <c r="P47" s="27"/>
      <c r="Q47" s="27"/>
      <c r="R47" s="27"/>
      <c r="S47" s="27"/>
      <c r="T47" s="27"/>
      <c r="U47" s="27"/>
    </row>
    <row r="48" spans="1:21" x14ac:dyDescent="0.25">
      <c r="A48" s="27"/>
      <c r="B48" s="27"/>
      <c r="C48" s="27"/>
      <c r="D48" s="27"/>
      <c r="E48" s="27"/>
      <c r="F48" s="27"/>
      <c r="G48" s="27"/>
      <c r="H48" s="27"/>
      <c r="I48" s="27"/>
      <c r="J48" s="27"/>
      <c r="K48" s="27"/>
      <c r="L48" s="27"/>
      <c r="M48" s="27"/>
      <c r="N48" s="27"/>
      <c r="O48" s="27"/>
      <c r="P48" s="27"/>
      <c r="Q48" s="27"/>
      <c r="R48" s="27"/>
      <c r="S48" s="27"/>
      <c r="T48" s="27"/>
      <c r="U48" s="27"/>
    </row>
    <row r="49" spans="1:21" x14ac:dyDescent="0.25">
      <c r="A49" s="27"/>
      <c r="B49" s="27"/>
      <c r="C49" s="27"/>
      <c r="D49" s="27"/>
      <c r="E49" s="27"/>
      <c r="F49" s="27"/>
      <c r="G49" s="27"/>
      <c r="H49" s="27"/>
      <c r="I49" s="27"/>
      <c r="J49" s="27"/>
      <c r="K49" s="27"/>
      <c r="L49" s="27"/>
      <c r="M49" s="27"/>
      <c r="N49" s="27"/>
      <c r="O49" s="27"/>
      <c r="P49" s="27"/>
      <c r="Q49" s="27"/>
      <c r="R49" s="27"/>
      <c r="S49" s="27"/>
      <c r="T49" s="27"/>
      <c r="U49" s="27"/>
    </row>
    <row r="50" spans="1:21" x14ac:dyDescent="0.25">
      <c r="A50" s="27"/>
      <c r="B50" s="27"/>
      <c r="C50" s="27"/>
      <c r="D50" s="27"/>
      <c r="E50" s="27"/>
      <c r="F50" s="27"/>
      <c r="G50" s="27"/>
      <c r="H50" s="27"/>
      <c r="I50" s="27"/>
      <c r="J50" s="27"/>
      <c r="K50" s="27"/>
      <c r="L50" s="27"/>
      <c r="M50" s="27"/>
      <c r="N50" s="27"/>
      <c r="O50" s="27"/>
      <c r="P50" s="27"/>
      <c r="Q50" s="27"/>
      <c r="R50" s="27"/>
      <c r="S50" s="27"/>
      <c r="T50" s="27"/>
      <c r="U50" s="27"/>
    </row>
    <row r="51" spans="1:21" x14ac:dyDescent="0.25">
      <c r="A51" s="27"/>
      <c r="B51" s="27"/>
      <c r="C51" s="27"/>
      <c r="D51" s="27"/>
      <c r="E51" s="27"/>
      <c r="F51" s="27"/>
      <c r="G51" s="27"/>
      <c r="H51" s="27"/>
      <c r="I51" s="27"/>
      <c r="J51" s="27"/>
      <c r="K51" s="27"/>
      <c r="L51" s="27"/>
      <c r="M51" s="27"/>
      <c r="N51" s="27"/>
      <c r="O51" s="27"/>
      <c r="P51" s="27"/>
      <c r="Q51" s="27"/>
      <c r="R51" s="27"/>
      <c r="S51" s="27"/>
      <c r="T51" s="27"/>
      <c r="U51" s="27"/>
    </row>
    <row r="52" spans="1:21" x14ac:dyDescent="0.25">
      <c r="A52" s="27"/>
      <c r="B52" s="27"/>
      <c r="C52" s="27"/>
      <c r="D52" s="27"/>
      <c r="E52" s="27"/>
      <c r="F52" s="27"/>
      <c r="G52" s="27"/>
      <c r="H52" s="27"/>
      <c r="I52" s="27"/>
      <c r="J52" s="27"/>
      <c r="K52" s="27"/>
      <c r="L52" s="27"/>
      <c r="M52" s="27"/>
      <c r="N52" s="27"/>
      <c r="O52" s="27"/>
      <c r="P52" s="27"/>
      <c r="Q52" s="27"/>
      <c r="R52" s="27"/>
      <c r="S52" s="27"/>
      <c r="T52" s="27"/>
      <c r="U52" s="27"/>
    </row>
    <row r="53" spans="1:21" x14ac:dyDescent="0.25">
      <c r="A53" s="27"/>
      <c r="B53" s="27"/>
      <c r="C53" s="27"/>
      <c r="D53" s="27"/>
      <c r="E53" s="27"/>
      <c r="F53" s="27"/>
      <c r="G53" s="27"/>
      <c r="H53" s="27"/>
      <c r="I53" s="27"/>
      <c r="J53" s="27"/>
      <c r="K53" s="27"/>
      <c r="L53" s="27"/>
      <c r="M53" s="27"/>
      <c r="N53" s="27"/>
      <c r="O53" s="27"/>
      <c r="P53" s="27"/>
      <c r="Q53" s="27"/>
      <c r="R53" s="27"/>
      <c r="S53" s="27"/>
      <c r="T53" s="27"/>
      <c r="U53" s="27"/>
    </row>
    <row r="54" spans="1:21" x14ac:dyDescent="0.25">
      <c r="A54" s="27"/>
      <c r="B54" s="27"/>
      <c r="C54" s="27"/>
      <c r="D54" s="27"/>
      <c r="E54" s="27"/>
      <c r="F54" s="27"/>
      <c r="G54" s="27"/>
      <c r="H54" s="27"/>
      <c r="I54" s="27"/>
      <c r="J54" s="27"/>
      <c r="K54" s="27"/>
      <c r="L54" s="27"/>
      <c r="M54" s="27"/>
      <c r="N54" s="27"/>
      <c r="O54" s="27"/>
      <c r="P54" s="27"/>
      <c r="Q54" s="27"/>
      <c r="R54" s="27"/>
      <c r="S54" s="27"/>
      <c r="T54" s="27"/>
      <c r="U54" s="27"/>
    </row>
    <row r="55" spans="1:21" x14ac:dyDescent="0.25">
      <c r="A55" s="27"/>
      <c r="B55" s="27"/>
      <c r="C55" s="27"/>
      <c r="D55" s="27"/>
      <c r="E55" s="27"/>
      <c r="F55" s="27"/>
      <c r="G55" s="27"/>
      <c r="H55" s="27"/>
      <c r="I55" s="27"/>
      <c r="J55" s="27"/>
      <c r="K55" s="27"/>
      <c r="L55" s="27"/>
      <c r="M55" s="27"/>
      <c r="N55" s="27"/>
      <c r="O55" s="27"/>
      <c r="P55" s="27"/>
      <c r="Q55" s="27"/>
      <c r="R55" s="27"/>
      <c r="S55" s="27"/>
      <c r="T55" s="27"/>
      <c r="U55" s="27"/>
    </row>
    <row r="56" spans="1:21" x14ac:dyDescent="0.25">
      <c r="A56" s="27"/>
      <c r="B56" s="27"/>
      <c r="C56" s="27"/>
      <c r="D56" s="27"/>
      <c r="E56" s="27"/>
      <c r="F56" s="27"/>
      <c r="G56" s="27"/>
      <c r="H56" s="27"/>
      <c r="I56" s="27"/>
      <c r="J56" s="27"/>
      <c r="K56" s="27"/>
      <c r="L56" s="27"/>
      <c r="M56" s="27"/>
      <c r="N56" s="27"/>
      <c r="O56" s="27"/>
      <c r="P56" s="27"/>
      <c r="Q56" s="27"/>
      <c r="R56" s="27"/>
      <c r="S56" s="27"/>
      <c r="T56" s="27"/>
      <c r="U56" s="27"/>
    </row>
    <row r="57" spans="1:21" x14ac:dyDescent="0.25">
      <c r="A57" s="27"/>
      <c r="B57" s="27"/>
      <c r="C57" s="27"/>
      <c r="D57" s="27"/>
      <c r="E57" s="27"/>
      <c r="F57" s="27"/>
      <c r="G57" s="27"/>
      <c r="H57" s="27"/>
      <c r="I57" s="27"/>
      <c r="J57" s="27"/>
      <c r="K57" s="27"/>
      <c r="L57" s="27"/>
      <c r="M57" s="27"/>
      <c r="N57" s="27"/>
      <c r="O57" s="27"/>
      <c r="P57" s="27"/>
      <c r="Q57" s="27"/>
      <c r="R57" s="27"/>
      <c r="S57" s="27"/>
      <c r="T57" s="27"/>
      <c r="U57" s="27"/>
    </row>
    <row r="58" spans="1:21" x14ac:dyDescent="0.25">
      <c r="A58" s="27"/>
      <c r="B58" s="27"/>
      <c r="C58" s="27"/>
      <c r="D58" s="27"/>
      <c r="E58" s="27"/>
      <c r="F58" s="27"/>
      <c r="G58" s="27"/>
      <c r="H58" s="27"/>
      <c r="I58" s="27"/>
      <c r="J58" s="27"/>
      <c r="K58" s="27"/>
      <c r="L58" s="27"/>
      <c r="M58" s="27"/>
      <c r="N58" s="27"/>
      <c r="O58" s="27"/>
      <c r="P58" s="27"/>
      <c r="Q58" s="27"/>
      <c r="R58" s="27"/>
      <c r="S58" s="27"/>
      <c r="T58" s="27"/>
      <c r="U58" s="27"/>
    </row>
    <row r="59" spans="1:21" x14ac:dyDescent="0.25">
      <c r="A59" s="27"/>
      <c r="B59" s="27"/>
      <c r="C59" s="27"/>
      <c r="D59" s="27"/>
      <c r="E59" s="27"/>
      <c r="F59" s="27"/>
      <c r="G59" s="27"/>
      <c r="H59" s="27"/>
      <c r="I59" s="27"/>
      <c r="J59" s="27"/>
      <c r="K59" s="27"/>
      <c r="L59" s="27"/>
      <c r="M59" s="27"/>
      <c r="N59" s="27"/>
      <c r="O59" s="27"/>
      <c r="P59" s="27"/>
      <c r="Q59" s="27"/>
      <c r="R59" s="27"/>
      <c r="S59" s="27"/>
      <c r="T59" s="27"/>
      <c r="U59" s="27"/>
    </row>
    <row r="60" spans="1:21" x14ac:dyDescent="0.25">
      <c r="A60" s="27"/>
      <c r="B60" s="27"/>
      <c r="C60" s="27"/>
      <c r="D60" s="27"/>
      <c r="E60" s="27"/>
      <c r="F60" s="27"/>
      <c r="G60" s="27"/>
      <c r="H60" s="27"/>
      <c r="I60" s="27"/>
      <c r="J60" s="27"/>
      <c r="K60" s="27"/>
      <c r="L60" s="27"/>
      <c r="M60" s="27"/>
      <c r="N60" s="27"/>
      <c r="O60" s="27"/>
      <c r="P60" s="27"/>
      <c r="Q60" s="27"/>
      <c r="R60" s="27"/>
      <c r="S60" s="27"/>
      <c r="T60" s="27"/>
      <c r="U60" s="27"/>
    </row>
    <row r="61" spans="1:21" x14ac:dyDescent="0.25">
      <c r="A61" s="27"/>
      <c r="B61" s="27"/>
      <c r="C61" s="27"/>
      <c r="D61" s="27"/>
      <c r="E61" s="27"/>
      <c r="F61" s="27"/>
      <c r="G61" s="27"/>
      <c r="H61" s="27"/>
      <c r="I61" s="27"/>
      <c r="J61" s="27"/>
      <c r="K61" s="27"/>
      <c r="L61" s="27"/>
      <c r="M61" s="27"/>
      <c r="N61" s="27"/>
      <c r="O61" s="27"/>
      <c r="P61" s="27"/>
      <c r="Q61" s="27"/>
      <c r="R61" s="27"/>
      <c r="S61" s="27"/>
      <c r="T61" s="27"/>
      <c r="U61" s="27"/>
    </row>
    <row r="62" spans="1:21" x14ac:dyDescent="0.25">
      <c r="A62" s="27"/>
      <c r="B62" s="27"/>
      <c r="C62" s="27"/>
      <c r="D62" s="27"/>
      <c r="E62" s="27"/>
      <c r="F62" s="27"/>
      <c r="G62" s="27"/>
      <c r="H62" s="27"/>
      <c r="I62" s="27"/>
      <c r="J62" s="27"/>
      <c r="K62" s="27"/>
      <c r="L62" s="27"/>
      <c r="M62" s="27"/>
      <c r="N62" s="27"/>
      <c r="O62" s="27"/>
      <c r="P62" s="27"/>
      <c r="Q62" s="27"/>
      <c r="R62" s="27"/>
      <c r="S62" s="27"/>
      <c r="T62" s="27"/>
      <c r="U62" s="27"/>
    </row>
    <row r="63" spans="1:21" x14ac:dyDescent="0.25">
      <c r="A63" s="27"/>
      <c r="B63" s="27"/>
      <c r="C63" s="27"/>
      <c r="D63" s="27"/>
      <c r="E63" s="27"/>
      <c r="F63" s="27"/>
      <c r="G63" s="27"/>
      <c r="H63" s="27"/>
      <c r="I63" s="27"/>
      <c r="J63" s="27"/>
      <c r="K63" s="27"/>
      <c r="L63" s="27"/>
      <c r="M63" s="27"/>
      <c r="N63" s="27"/>
      <c r="O63" s="27"/>
      <c r="P63" s="27"/>
      <c r="Q63" s="27"/>
      <c r="R63" s="27"/>
      <c r="S63" s="27"/>
      <c r="T63" s="27"/>
      <c r="U63" s="27"/>
    </row>
    <row r="64" spans="1:21" x14ac:dyDescent="0.25">
      <c r="A64" s="27"/>
      <c r="B64" s="27"/>
      <c r="C64" s="27"/>
      <c r="D64" s="27"/>
      <c r="E64" s="27"/>
      <c r="F64" s="27"/>
      <c r="G64" s="27"/>
      <c r="H64" s="27"/>
      <c r="I64" s="27"/>
      <c r="J64" s="27"/>
      <c r="K64" s="27"/>
      <c r="L64" s="27"/>
      <c r="M64" s="27"/>
      <c r="N64" s="27"/>
      <c r="O64" s="27"/>
      <c r="P64" s="27"/>
      <c r="Q64" s="27"/>
      <c r="R64" s="27"/>
      <c r="S64" s="27"/>
      <c r="T64" s="27"/>
      <c r="U64" s="27"/>
    </row>
    <row r="65" spans="1:21" x14ac:dyDescent="0.25">
      <c r="A65" s="27"/>
      <c r="B65" s="27"/>
      <c r="C65" s="27"/>
      <c r="D65" s="27"/>
      <c r="E65" s="27"/>
      <c r="F65" s="27"/>
      <c r="G65" s="27"/>
      <c r="H65" s="27"/>
      <c r="I65" s="27"/>
      <c r="J65" s="27"/>
      <c r="K65" s="27"/>
      <c r="L65" s="27"/>
      <c r="M65" s="27"/>
      <c r="N65" s="27"/>
      <c r="O65" s="27"/>
      <c r="P65" s="27"/>
      <c r="Q65" s="27"/>
      <c r="R65" s="27"/>
      <c r="S65" s="27"/>
      <c r="T65" s="27"/>
      <c r="U65" s="27"/>
    </row>
    <row r="66" spans="1:21" x14ac:dyDescent="0.25">
      <c r="A66" s="27"/>
      <c r="B66" s="27"/>
      <c r="C66" s="27"/>
      <c r="D66" s="27"/>
      <c r="E66" s="27"/>
      <c r="F66" s="27"/>
      <c r="G66" s="27"/>
      <c r="H66" s="27"/>
      <c r="I66" s="27"/>
      <c r="J66" s="27"/>
      <c r="K66" s="27"/>
      <c r="L66" s="27"/>
      <c r="M66" s="27"/>
      <c r="N66" s="27"/>
      <c r="O66" s="27"/>
      <c r="P66" s="27"/>
      <c r="Q66" s="27"/>
      <c r="R66" s="27"/>
      <c r="S66" s="27"/>
      <c r="T66" s="27"/>
      <c r="U66" s="27"/>
    </row>
    <row r="67" spans="1:21" x14ac:dyDescent="0.25">
      <c r="A67" s="27"/>
      <c r="B67" s="27"/>
      <c r="C67" s="27"/>
      <c r="D67" s="27"/>
      <c r="E67" s="27"/>
      <c r="F67" s="27"/>
      <c r="G67" s="27"/>
      <c r="H67" s="27"/>
      <c r="I67" s="27"/>
      <c r="J67" s="27"/>
      <c r="K67" s="27"/>
      <c r="L67" s="27"/>
      <c r="M67" s="27"/>
      <c r="N67" s="27"/>
      <c r="O67" s="27"/>
      <c r="P67" s="27"/>
      <c r="Q67" s="27"/>
      <c r="R67" s="27"/>
      <c r="S67" s="27"/>
      <c r="T67" s="27"/>
      <c r="U67" s="27"/>
    </row>
    <row r="68" spans="1:21" x14ac:dyDescent="0.25">
      <c r="A68" s="27"/>
      <c r="B68" s="27"/>
      <c r="C68" s="27"/>
      <c r="D68" s="27"/>
      <c r="E68" s="27"/>
      <c r="F68" s="27"/>
      <c r="G68" s="27"/>
      <c r="H68" s="27"/>
      <c r="I68" s="27"/>
      <c r="J68" s="27"/>
      <c r="K68" s="27"/>
      <c r="L68" s="27"/>
      <c r="M68" s="27"/>
      <c r="N68" s="27"/>
      <c r="O68" s="27"/>
      <c r="P68" s="27"/>
      <c r="Q68" s="27"/>
      <c r="R68" s="27"/>
      <c r="S68" s="27"/>
      <c r="T68" s="27"/>
      <c r="U68" s="27"/>
    </row>
    <row r="69" spans="1:21" x14ac:dyDescent="0.25">
      <c r="A69" s="27"/>
      <c r="B69" s="27"/>
      <c r="C69" s="27"/>
      <c r="D69" s="27"/>
      <c r="E69" s="27"/>
      <c r="F69" s="27"/>
      <c r="G69" s="27"/>
      <c r="H69" s="27"/>
      <c r="I69" s="27"/>
      <c r="J69" s="27"/>
      <c r="K69" s="27"/>
      <c r="L69" s="27"/>
      <c r="M69" s="27"/>
      <c r="N69" s="27"/>
      <c r="O69" s="27"/>
      <c r="P69" s="27"/>
      <c r="Q69" s="27"/>
      <c r="R69" s="27"/>
      <c r="S69" s="27"/>
      <c r="T69" s="27"/>
      <c r="U69" s="27"/>
    </row>
    <row r="70" spans="1:21" x14ac:dyDescent="0.25">
      <c r="A70" s="27"/>
      <c r="B70" s="27"/>
      <c r="C70" s="27"/>
      <c r="D70" s="27"/>
      <c r="E70" s="27"/>
      <c r="F70" s="27"/>
      <c r="G70" s="27"/>
      <c r="H70" s="27"/>
      <c r="I70" s="27"/>
      <c r="J70" s="27"/>
      <c r="K70" s="27"/>
      <c r="L70" s="27"/>
      <c r="M70" s="27"/>
      <c r="N70" s="27"/>
      <c r="O70" s="27"/>
      <c r="P70" s="27"/>
      <c r="Q70" s="27"/>
      <c r="R70" s="27"/>
      <c r="S70" s="27"/>
      <c r="T70" s="27"/>
      <c r="U70" s="27"/>
    </row>
    <row r="71" spans="1:21" x14ac:dyDescent="0.25">
      <c r="A71" s="27"/>
      <c r="B71" s="27"/>
      <c r="C71" s="27"/>
      <c r="D71" s="27"/>
      <c r="E71" s="27"/>
      <c r="F71" s="27"/>
      <c r="G71" s="27"/>
      <c r="H71" s="27"/>
      <c r="I71" s="27"/>
      <c r="J71" s="27"/>
      <c r="K71" s="27"/>
      <c r="L71" s="27"/>
      <c r="M71" s="27"/>
      <c r="N71" s="27"/>
      <c r="O71" s="27"/>
      <c r="P71" s="27"/>
      <c r="Q71" s="27"/>
      <c r="R71" s="27"/>
      <c r="S71" s="27"/>
      <c r="T71" s="27"/>
      <c r="U71" s="27"/>
    </row>
    <row r="72" spans="1:21" x14ac:dyDescent="0.25">
      <c r="A72" s="27"/>
      <c r="B72" s="27"/>
      <c r="C72" s="27"/>
      <c r="D72" s="27"/>
      <c r="E72" s="27"/>
      <c r="F72" s="27"/>
      <c r="G72" s="27"/>
      <c r="H72" s="27"/>
      <c r="I72" s="27"/>
      <c r="J72" s="27"/>
      <c r="K72" s="27"/>
      <c r="L72" s="27"/>
      <c r="M72" s="27"/>
      <c r="N72" s="27"/>
      <c r="O72" s="27"/>
      <c r="P72" s="27"/>
      <c r="Q72" s="27"/>
      <c r="R72" s="27"/>
      <c r="S72" s="27"/>
      <c r="T72" s="27"/>
      <c r="U72" s="27"/>
    </row>
    <row r="73" spans="1:21" x14ac:dyDescent="0.25">
      <c r="A73" s="27"/>
      <c r="B73" s="27"/>
      <c r="C73" s="27"/>
      <c r="D73" s="27"/>
      <c r="E73" s="27"/>
      <c r="F73" s="27"/>
      <c r="G73" s="27"/>
      <c r="H73" s="27"/>
      <c r="I73" s="27"/>
      <c r="J73" s="27"/>
      <c r="K73" s="27"/>
      <c r="L73" s="27"/>
      <c r="M73" s="27"/>
      <c r="N73" s="27"/>
      <c r="O73" s="27"/>
      <c r="P73" s="27"/>
      <c r="Q73" s="27"/>
      <c r="R73" s="27"/>
      <c r="S73" s="27"/>
      <c r="T73" s="27"/>
      <c r="U73" s="27"/>
    </row>
    <row r="74" spans="1:21" x14ac:dyDescent="0.25">
      <c r="A74" s="27"/>
      <c r="B74" s="27"/>
      <c r="C74" s="27"/>
      <c r="D74" s="27"/>
      <c r="E74" s="27"/>
      <c r="F74" s="27"/>
      <c r="G74" s="27"/>
      <c r="H74" s="27"/>
      <c r="I74" s="27"/>
      <c r="J74" s="27"/>
      <c r="K74" s="27"/>
      <c r="L74" s="27"/>
      <c r="M74" s="27"/>
      <c r="N74" s="27"/>
      <c r="O74" s="27"/>
      <c r="P74" s="27"/>
      <c r="Q74" s="27"/>
      <c r="R74" s="27"/>
      <c r="S74" s="27"/>
      <c r="T74" s="27"/>
      <c r="U74" s="27"/>
    </row>
    <row r="75" spans="1:21" x14ac:dyDescent="0.25">
      <c r="A75" s="27"/>
      <c r="B75" s="27"/>
      <c r="C75" s="27"/>
      <c r="D75" s="27"/>
      <c r="E75" s="27"/>
      <c r="F75" s="27"/>
      <c r="G75" s="27"/>
      <c r="H75" s="27"/>
      <c r="I75" s="27"/>
      <c r="J75" s="27"/>
      <c r="K75" s="27"/>
      <c r="L75" s="27"/>
      <c r="M75" s="27"/>
      <c r="N75" s="27"/>
      <c r="O75" s="27"/>
      <c r="P75" s="27"/>
      <c r="Q75" s="27"/>
      <c r="R75" s="27"/>
      <c r="S75" s="27"/>
      <c r="T75" s="27"/>
      <c r="U75" s="27"/>
    </row>
    <row r="76" spans="1:21" x14ac:dyDescent="0.25">
      <c r="A76" s="27"/>
      <c r="B76" s="27"/>
      <c r="C76" s="27"/>
      <c r="D76" s="27"/>
      <c r="E76" s="27"/>
      <c r="F76" s="27"/>
      <c r="G76" s="27"/>
      <c r="H76" s="27"/>
      <c r="I76" s="27"/>
      <c r="J76" s="27"/>
      <c r="K76" s="27"/>
      <c r="L76" s="27"/>
      <c r="M76" s="27"/>
      <c r="N76" s="27"/>
      <c r="O76" s="27"/>
      <c r="P76" s="27"/>
      <c r="Q76" s="27"/>
      <c r="R76" s="27"/>
      <c r="S76" s="27"/>
      <c r="T76" s="27"/>
      <c r="U76" s="27"/>
    </row>
    <row r="77" spans="1:21" x14ac:dyDescent="0.25">
      <c r="A77" s="27"/>
      <c r="B77" s="27"/>
      <c r="C77" s="27"/>
      <c r="D77" s="27"/>
      <c r="E77" s="27"/>
      <c r="F77" s="27"/>
      <c r="G77" s="27"/>
      <c r="H77" s="27"/>
      <c r="I77" s="27"/>
      <c r="J77" s="27"/>
      <c r="K77" s="27"/>
      <c r="L77" s="27"/>
      <c r="M77" s="27"/>
      <c r="N77" s="27"/>
      <c r="O77" s="27"/>
      <c r="P77" s="27"/>
      <c r="Q77" s="27"/>
      <c r="R77" s="27"/>
      <c r="S77" s="27"/>
      <c r="T77" s="27"/>
      <c r="U77" s="27"/>
    </row>
    <row r="78" spans="1:21" x14ac:dyDescent="0.25">
      <c r="A78" s="27"/>
      <c r="B78" s="27"/>
      <c r="C78" s="27"/>
      <c r="D78" s="27"/>
      <c r="E78" s="27"/>
      <c r="F78" s="27"/>
      <c r="G78" s="27"/>
      <c r="H78" s="27"/>
      <c r="I78" s="27"/>
      <c r="J78" s="27"/>
      <c r="K78" s="27"/>
      <c r="L78" s="27"/>
      <c r="M78" s="27"/>
      <c r="N78" s="27"/>
      <c r="O78" s="27"/>
      <c r="P78" s="27"/>
      <c r="Q78" s="27"/>
      <c r="R78" s="27"/>
      <c r="S78" s="27"/>
      <c r="T78" s="27"/>
      <c r="U78" s="27"/>
    </row>
    <row r="79" spans="1:21" x14ac:dyDescent="0.25">
      <c r="A79" s="27"/>
      <c r="B79" s="27"/>
      <c r="C79" s="27"/>
      <c r="D79" s="27"/>
      <c r="E79" s="27"/>
      <c r="F79" s="27"/>
      <c r="G79" s="27"/>
      <c r="H79" s="27"/>
      <c r="I79" s="27"/>
      <c r="J79" s="27"/>
      <c r="K79" s="27"/>
      <c r="L79" s="27"/>
      <c r="M79" s="27"/>
      <c r="N79" s="27"/>
      <c r="O79" s="27"/>
      <c r="P79" s="27"/>
      <c r="Q79" s="27"/>
      <c r="R79" s="27"/>
      <c r="S79" s="27"/>
      <c r="T79" s="27"/>
      <c r="U79" s="27"/>
    </row>
    <row r="80" spans="1:21" x14ac:dyDescent="0.25">
      <c r="A80" s="27"/>
      <c r="B80" s="27"/>
      <c r="C80" s="27"/>
      <c r="D80" s="27"/>
      <c r="E80" s="27"/>
      <c r="F80" s="27"/>
      <c r="G80" s="27"/>
      <c r="H80" s="27"/>
      <c r="I80" s="27"/>
      <c r="J80" s="27"/>
      <c r="K80" s="27"/>
      <c r="L80" s="27"/>
      <c r="M80" s="27"/>
      <c r="N80" s="27"/>
      <c r="O80" s="27"/>
      <c r="P80" s="27"/>
      <c r="Q80" s="27"/>
      <c r="R80" s="27"/>
      <c r="S80" s="27"/>
      <c r="T80" s="27"/>
      <c r="U80" s="27"/>
    </row>
    <row r="81" spans="1:21" x14ac:dyDescent="0.25">
      <c r="A81" s="27"/>
      <c r="B81" s="27"/>
      <c r="C81" s="27"/>
      <c r="D81" s="27"/>
      <c r="E81" s="27"/>
      <c r="F81" s="27"/>
      <c r="G81" s="27"/>
      <c r="H81" s="27"/>
      <c r="I81" s="27"/>
      <c r="J81" s="27"/>
      <c r="K81" s="27"/>
      <c r="L81" s="27"/>
      <c r="M81" s="27"/>
      <c r="N81" s="27"/>
      <c r="O81" s="27"/>
      <c r="P81" s="27"/>
      <c r="Q81" s="27"/>
      <c r="R81" s="27"/>
      <c r="S81" s="27"/>
      <c r="T81" s="27"/>
      <c r="U81" s="27"/>
    </row>
    <row r="82" spans="1:21" x14ac:dyDescent="0.25">
      <c r="A82" s="27"/>
      <c r="B82" s="27"/>
      <c r="C82" s="27"/>
      <c r="D82" s="27"/>
      <c r="E82" s="27"/>
      <c r="F82" s="27"/>
      <c r="G82" s="27"/>
      <c r="H82" s="27"/>
      <c r="I82" s="27"/>
      <c r="J82" s="27"/>
      <c r="K82" s="27"/>
      <c r="L82" s="27"/>
      <c r="M82" s="27"/>
      <c r="N82" s="27"/>
      <c r="O82" s="27"/>
      <c r="P82" s="27"/>
      <c r="Q82" s="27"/>
      <c r="R82" s="27"/>
      <c r="S82" s="27"/>
      <c r="T82" s="27"/>
      <c r="U82" s="27"/>
    </row>
    <row r="83" spans="1:21" x14ac:dyDescent="0.25">
      <c r="A83" s="27"/>
      <c r="B83" s="27"/>
      <c r="C83" s="27"/>
      <c r="D83" s="27"/>
      <c r="E83" s="27"/>
      <c r="F83" s="27"/>
      <c r="G83" s="27"/>
      <c r="H83" s="27"/>
      <c r="I83" s="27"/>
      <c r="J83" s="27"/>
      <c r="K83" s="27"/>
      <c r="L83" s="27"/>
      <c r="M83" s="27"/>
      <c r="N83" s="27"/>
      <c r="O83" s="27"/>
      <c r="P83" s="27"/>
      <c r="Q83" s="27"/>
      <c r="R83" s="27"/>
      <c r="S83" s="27"/>
      <c r="T83" s="27"/>
      <c r="U83" s="27"/>
    </row>
    <row r="84" spans="1:21" x14ac:dyDescent="0.25">
      <c r="A84" s="27"/>
      <c r="B84" s="27"/>
      <c r="C84" s="27"/>
      <c r="D84" s="27"/>
      <c r="E84" s="27"/>
      <c r="F84" s="27"/>
      <c r="G84" s="27"/>
      <c r="H84" s="27"/>
      <c r="I84" s="27"/>
      <c r="J84" s="27"/>
      <c r="K84" s="27"/>
      <c r="L84" s="27"/>
      <c r="M84" s="27"/>
      <c r="N84" s="27"/>
      <c r="O84" s="27"/>
      <c r="P84" s="27"/>
      <c r="Q84" s="27"/>
      <c r="R84" s="27"/>
      <c r="S84" s="27"/>
      <c r="T84" s="27"/>
      <c r="U84" s="27"/>
    </row>
    <row r="85" spans="1:21" x14ac:dyDescent="0.25">
      <c r="A85" s="27"/>
      <c r="B85" s="27"/>
      <c r="C85" s="27"/>
      <c r="D85" s="27"/>
      <c r="E85" s="27"/>
      <c r="F85" s="27"/>
      <c r="G85" s="27"/>
      <c r="H85" s="27"/>
      <c r="I85" s="27"/>
      <c r="J85" s="27"/>
      <c r="K85" s="27"/>
      <c r="L85" s="27"/>
      <c r="M85" s="27"/>
      <c r="N85" s="27"/>
      <c r="O85" s="27"/>
      <c r="P85" s="27"/>
      <c r="Q85" s="27"/>
      <c r="R85" s="27"/>
      <c r="S85" s="27"/>
      <c r="T85" s="27"/>
      <c r="U85" s="27"/>
    </row>
    <row r="86" spans="1:21" x14ac:dyDescent="0.25">
      <c r="A86" s="27"/>
      <c r="B86" s="27"/>
      <c r="C86" s="27"/>
      <c r="D86" s="27"/>
      <c r="E86" s="27"/>
      <c r="F86" s="27"/>
      <c r="G86" s="27"/>
      <c r="H86" s="27"/>
      <c r="I86" s="27"/>
      <c r="J86" s="27"/>
      <c r="K86" s="27"/>
      <c r="L86" s="27"/>
      <c r="M86" s="27"/>
      <c r="N86" s="27"/>
      <c r="O86" s="27"/>
      <c r="P86" s="27"/>
      <c r="Q86" s="27"/>
      <c r="R86" s="27"/>
      <c r="S86" s="27"/>
      <c r="T86" s="27"/>
      <c r="U86" s="27"/>
    </row>
    <row r="87" spans="1:21" x14ac:dyDescent="0.25">
      <c r="A87" s="27"/>
      <c r="B87" s="27"/>
      <c r="C87" s="27"/>
      <c r="D87" s="27"/>
      <c r="E87" s="27"/>
      <c r="F87" s="27"/>
      <c r="G87" s="27"/>
      <c r="H87" s="27"/>
      <c r="I87" s="27"/>
      <c r="J87" s="27"/>
      <c r="K87" s="27"/>
      <c r="L87" s="27"/>
      <c r="M87" s="27"/>
      <c r="N87" s="27"/>
      <c r="O87" s="27"/>
      <c r="P87" s="27"/>
      <c r="Q87" s="27"/>
      <c r="R87" s="27"/>
      <c r="S87" s="27"/>
      <c r="T87" s="27"/>
      <c r="U87" s="27"/>
    </row>
    <row r="88" spans="1:21" x14ac:dyDescent="0.25">
      <c r="A88" s="27"/>
      <c r="B88" s="27"/>
      <c r="C88" s="27"/>
      <c r="D88" s="27"/>
      <c r="E88" s="27"/>
      <c r="F88" s="27"/>
      <c r="G88" s="27"/>
      <c r="H88" s="27"/>
      <c r="I88" s="27"/>
      <c r="J88" s="27"/>
      <c r="K88" s="27"/>
      <c r="L88" s="27"/>
      <c r="M88" s="27"/>
      <c r="N88" s="27"/>
      <c r="O88" s="27"/>
      <c r="P88" s="27"/>
      <c r="Q88" s="27"/>
      <c r="R88" s="27"/>
      <c r="S88" s="27"/>
      <c r="T88" s="27"/>
      <c r="U88" s="27"/>
    </row>
    <row r="89" spans="1:21" x14ac:dyDescent="0.25">
      <c r="A89" s="27"/>
      <c r="B89" s="27"/>
      <c r="C89" s="27"/>
      <c r="D89" s="27"/>
      <c r="E89" s="27"/>
      <c r="F89" s="27"/>
      <c r="G89" s="27"/>
      <c r="H89" s="27"/>
      <c r="I89" s="27"/>
      <c r="J89" s="27"/>
      <c r="K89" s="27"/>
      <c r="L89" s="27"/>
      <c r="M89" s="27"/>
      <c r="N89" s="27"/>
      <c r="O89" s="27"/>
      <c r="P89" s="27"/>
      <c r="Q89" s="27"/>
      <c r="R89" s="27"/>
      <c r="S89" s="27"/>
      <c r="T89" s="27"/>
      <c r="U89" s="27"/>
    </row>
    <row r="90" spans="1:21" x14ac:dyDescent="0.25">
      <c r="A90" s="27"/>
      <c r="B90" s="27"/>
      <c r="C90" s="27"/>
      <c r="D90" s="27"/>
      <c r="E90" s="27"/>
      <c r="F90" s="27"/>
      <c r="G90" s="27"/>
      <c r="H90" s="27"/>
      <c r="I90" s="27"/>
      <c r="J90" s="27"/>
      <c r="K90" s="27"/>
      <c r="L90" s="27"/>
      <c r="M90" s="27"/>
      <c r="N90" s="27"/>
      <c r="O90" s="27"/>
      <c r="P90" s="27"/>
      <c r="Q90" s="27"/>
      <c r="R90" s="27"/>
      <c r="S90" s="27"/>
      <c r="T90" s="27"/>
      <c r="U90" s="27"/>
    </row>
    <row r="91" spans="1:21" x14ac:dyDescent="0.25">
      <c r="A91" s="27"/>
      <c r="B91" s="27"/>
      <c r="C91" s="27"/>
      <c r="D91" s="27"/>
      <c r="E91" s="27"/>
      <c r="F91" s="27"/>
      <c r="G91" s="27"/>
      <c r="H91" s="27"/>
      <c r="I91" s="27"/>
      <c r="J91" s="27"/>
      <c r="K91" s="27"/>
      <c r="L91" s="27"/>
      <c r="M91" s="27"/>
      <c r="N91" s="27"/>
      <c r="O91" s="27"/>
      <c r="P91" s="27"/>
      <c r="Q91" s="27"/>
      <c r="R91" s="27"/>
      <c r="S91" s="27"/>
      <c r="T91" s="27"/>
      <c r="U91" s="27"/>
    </row>
    <row r="92" spans="1:21" x14ac:dyDescent="0.25">
      <c r="A92" s="27"/>
      <c r="B92" s="27"/>
      <c r="C92" s="27"/>
      <c r="D92" s="27"/>
      <c r="E92" s="27"/>
      <c r="F92" s="27"/>
      <c r="G92" s="27"/>
      <c r="H92" s="27"/>
      <c r="I92" s="27"/>
      <c r="J92" s="27"/>
      <c r="K92" s="27"/>
      <c r="L92" s="27"/>
      <c r="M92" s="27"/>
      <c r="N92" s="27"/>
      <c r="O92" s="27"/>
      <c r="P92" s="27"/>
      <c r="Q92" s="27"/>
      <c r="R92" s="27"/>
      <c r="S92" s="27"/>
      <c r="T92" s="27"/>
      <c r="U92" s="27"/>
    </row>
    <row r="93" spans="1:21" x14ac:dyDescent="0.25">
      <c r="A93" s="27"/>
      <c r="B93" s="27"/>
      <c r="C93" s="27"/>
      <c r="D93" s="27"/>
      <c r="E93" s="27"/>
      <c r="F93" s="27"/>
      <c r="G93" s="27"/>
      <c r="H93" s="27"/>
      <c r="I93" s="27"/>
      <c r="J93" s="27"/>
      <c r="K93" s="27"/>
      <c r="L93" s="27"/>
      <c r="M93" s="27"/>
      <c r="N93" s="27"/>
      <c r="O93" s="27"/>
      <c r="P93" s="27"/>
      <c r="Q93" s="27"/>
      <c r="R93" s="27"/>
      <c r="S93" s="27"/>
      <c r="T93" s="27"/>
      <c r="U93" s="27"/>
    </row>
    <row r="94" spans="1:21" x14ac:dyDescent="0.25">
      <c r="A94" s="27"/>
      <c r="B94" s="27"/>
      <c r="C94" s="27"/>
      <c r="D94" s="27"/>
      <c r="E94" s="27"/>
      <c r="F94" s="27"/>
      <c r="G94" s="27"/>
      <c r="H94" s="27"/>
      <c r="I94" s="27"/>
      <c r="J94" s="27"/>
      <c r="K94" s="27"/>
      <c r="L94" s="27"/>
      <c r="M94" s="27"/>
      <c r="N94" s="27"/>
      <c r="O94" s="27"/>
      <c r="P94" s="27"/>
      <c r="Q94" s="27"/>
      <c r="R94" s="27"/>
      <c r="S94" s="27"/>
      <c r="T94" s="27"/>
      <c r="U94" s="27"/>
    </row>
    <row r="95" spans="1:21" x14ac:dyDescent="0.25">
      <c r="A95" s="27"/>
      <c r="B95" s="27"/>
      <c r="C95" s="27"/>
      <c r="D95" s="27"/>
      <c r="E95" s="27"/>
      <c r="F95" s="27"/>
      <c r="G95" s="27"/>
      <c r="H95" s="27"/>
      <c r="I95" s="27"/>
      <c r="J95" s="27"/>
      <c r="K95" s="27"/>
      <c r="L95" s="27"/>
      <c r="M95" s="27"/>
      <c r="N95" s="27"/>
      <c r="O95" s="27"/>
      <c r="P95" s="27"/>
      <c r="Q95" s="27"/>
      <c r="R95" s="27"/>
      <c r="S95" s="27"/>
      <c r="T95" s="27"/>
      <c r="U95" s="27"/>
    </row>
    <row r="96" spans="1:21" x14ac:dyDescent="0.25">
      <c r="A96" s="27"/>
      <c r="B96" s="27"/>
      <c r="C96" s="27"/>
      <c r="D96" s="27"/>
      <c r="E96" s="27"/>
      <c r="F96" s="27"/>
      <c r="G96" s="27"/>
      <c r="H96" s="27"/>
      <c r="I96" s="27"/>
      <c r="J96" s="27"/>
      <c r="K96" s="27"/>
      <c r="L96" s="27"/>
      <c r="M96" s="27"/>
      <c r="N96" s="27"/>
      <c r="O96" s="27"/>
      <c r="P96" s="27"/>
      <c r="Q96" s="27"/>
      <c r="R96" s="27"/>
      <c r="S96" s="27"/>
      <c r="T96" s="27"/>
      <c r="U96" s="27"/>
    </row>
    <row r="97" spans="1:21" x14ac:dyDescent="0.25">
      <c r="A97" s="27"/>
      <c r="B97" s="27"/>
      <c r="C97" s="27"/>
      <c r="D97" s="27"/>
      <c r="E97" s="27"/>
      <c r="F97" s="27"/>
      <c r="G97" s="27"/>
      <c r="H97" s="27"/>
      <c r="I97" s="27"/>
      <c r="J97" s="27"/>
      <c r="K97" s="27"/>
      <c r="L97" s="27"/>
      <c r="M97" s="27"/>
      <c r="N97" s="27"/>
      <c r="O97" s="27"/>
      <c r="P97" s="27"/>
      <c r="Q97" s="27"/>
      <c r="R97" s="27"/>
      <c r="S97" s="27"/>
      <c r="T97" s="27"/>
      <c r="U97" s="27"/>
    </row>
    <row r="98" spans="1:21" x14ac:dyDescent="0.25">
      <c r="A98" s="27"/>
      <c r="B98" s="27"/>
      <c r="C98" s="27"/>
      <c r="D98" s="27"/>
      <c r="E98" s="27"/>
      <c r="F98" s="27"/>
      <c r="G98" s="27"/>
      <c r="H98" s="27"/>
      <c r="I98" s="27"/>
      <c r="J98" s="27"/>
      <c r="K98" s="27"/>
      <c r="L98" s="27"/>
      <c r="M98" s="27"/>
      <c r="N98" s="27"/>
      <c r="O98" s="27"/>
      <c r="P98" s="27"/>
      <c r="Q98" s="27"/>
      <c r="R98" s="27"/>
      <c r="S98" s="27"/>
      <c r="T98" s="27"/>
      <c r="U98" s="27"/>
    </row>
    <row r="99" spans="1:21" x14ac:dyDescent="0.25">
      <c r="A99" s="27"/>
      <c r="B99" s="27"/>
      <c r="C99" s="27"/>
      <c r="D99" s="27"/>
      <c r="E99" s="27"/>
      <c r="F99" s="27"/>
      <c r="G99" s="27"/>
      <c r="H99" s="27"/>
      <c r="I99" s="27"/>
      <c r="J99" s="27"/>
      <c r="K99" s="27"/>
      <c r="L99" s="27"/>
      <c r="M99" s="27"/>
      <c r="N99" s="27"/>
      <c r="O99" s="27"/>
      <c r="P99" s="27"/>
      <c r="Q99" s="27"/>
      <c r="R99" s="27"/>
      <c r="S99" s="27"/>
      <c r="T99" s="27"/>
      <c r="U99" s="27"/>
    </row>
    <row r="100" spans="1:21" x14ac:dyDescent="0.25">
      <c r="A100" s="27"/>
      <c r="B100" s="27"/>
      <c r="C100" s="27"/>
      <c r="D100" s="27"/>
      <c r="E100" s="27"/>
      <c r="F100" s="27"/>
      <c r="G100" s="27"/>
      <c r="H100" s="27"/>
      <c r="I100" s="27"/>
      <c r="J100" s="27"/>
      <c r="K100" s="27"/>
      <c r="L100" s="27"/>
      <c r="M100" s="27"/>
      <c r="N100" s="27"/>
      <c r="O100" s="27"/>
      <c r="P100" s="27"/>
      <c r="Q100" s="27"/>
      <c r="R100" s="27"/>
      <c r="S100" s="27"/>
      <c r="T100" s="27"/>
      <c r="U100" s="27"/>
    </row>
    <row r="101" spans="1:21" x14ac:dyDescent="0.25">
      <c r="A101" s="27"/>
      <c r="B101" s="27"/>
      <c r="C101" s="27"/>
      <c r="D101" s="27"/>
      <c r="E101" s="27"/>
      <c r="F101" s="27"/>
      <c r="G101" s="27"/>
      <c r="H101" s="27"/>
      <c r="I101" s="27"/>
      <c r="J101" s="27"/>
      <c r="K101" s="27"/>
      <c r="L101" s="27"/>
      <c r="M101" s="27"/>
      <c r="N101" s="27"/>
      <c r="O101" s="27"/>
      <c r="P101" s="27"/>
      <c r="Q101" s="27"/>
      <c r="R101" s="27"/>
      <c r="S101" s="27"/>
      <c r="T101" s="27"/>
      <c r="U101" s="27"/>
    </row>
    <row r="102" spans="1:21" x14ac:dyDescent="0.25">
      <c r="A102" s="27"/>
      <c r="B102" s="27"/>
      <c r="C102" s="27"/>
      <c r="D102" s="27"/>
      <c r="E102" s="27"/>
      <c r="F102" s="27"/>
      <c r="G102" s="27"/>
      <c r="H102" s="27"/>
      <c r="I102" s="27"/>
      <c r="J102" s="27"/>
      <c r="K102" s="27"/>
      <c r="L102" s="27"/>
      <c r="M102" s="27"/>
      <c r="N102" s="27"/>
      <c r="O102" s="27"/>
      <c r="P102" s="27"/>
      <c r="Q102" s="27"/>
      <c r="R102" s="27"/>
      <c r="S102" s="27"/>
      <c r="T102" s="27"/>
      <c r="U102" s="27"/>
    </row>
    <row r="103" spans="1:21" x14ac:dyDescent="0.25">
      <c r="A103" s="27"/>
      <c r="B103" s="27"/>
      <c r="C103" s="27"/>
      <c r="D103" s="27"/>
      <c r="E103" s="27"/>
      <c r="F103" s="27"/>
      <c r="G103" s="27"/>
      <c r="H103" s="27"/>
      <c r="I103" s="27"/>
      <c r="J103" s="27"/>
      <c r="K103" s="27"/>
      <c r="L103" s="27"/>
      <c r="M103" s="27"/>
      <c r="N103" s="27"/>
      <c r="O103" s="27"/>
      <c r="P103" s="27"/>
      <c r="Q103" s="27"/>
      <c r="R103" s="27"/>
      <c r="S103" s="27"/>
      <c r="T103" s="27"/>
      <c r="U103" s="27"/>
    </row>
    <row r="104" spans="1:21" x14ac:dyDescent="0.25">
      <c r="A104" s="27"/>
      <c r="B104" s="27"/>
      <c r="C104" s="27"/>
      <c r="D104" s="27"/>
      <c r="E104" s="27"/>
      <c r="F104" s="27"/>
      <c r="G104" s="27"/>
      <c r="H104" s="27"/>
      <c r="I104" s="27"/>
      <c r="J104" s="27"/>
      <c r="K104" s="27"/>
      <c r="L104" s="27"/>
      <c r="M104" s="27"/>
      <c r="N104" s="27"/>
      <c r="O104" s="27"/>
      <c r="P104" s="27"/>
      <c r="Q104" s="27"/>
      <c r="R104" s="27"/>
      <c r="S104" s="27"/>
      <c r="T104" s="27"/>
      <c r="U104" s="27"/>
    </row>
    <row r="105" spans="1:21" x14ac:dyDescent="0.25">
      <c r="A105" s="27"/>
      <c r="B105" s="27"/>
      <c r="C105" s="27"/>
      <c r="D105" s="27"/>
      <c r="E105" s="27"/>
      <c r="F105" s="27"/>
      <c r="G105" s="27"/>
      <c r="H105" s="27"/>
      <c r="I105" s="27"/>
      <c r="J105" s="27"/>
      <c r="K105" s="27"/>
      <c r="L105" s="27"/>
      <c r="M105" s="27"/>
      <c r="N105" s="27"/>
      <c r="O105" s="27"/>
      <c r="P105" s="27"/>
      <c r="Q105" s="27"/>
      <c r="R105" s="27"/>
      <c r="S105" s="27"/>
      <c r="T105" s="27"/>
      <c r="U105" s="27"/>
    </row>
    <row r="106" spans="1:21" x14ac:dyDescent="0.25">
      <c r="A106" s="27"/>
      <c r="B106" s="27"/>
      <c r="C106" s="27"/>
      <c r="D106" s="27"/>
      <c r="E106" s="27"/>
      <c r="F106" s="27"/>
      <c r="G106" s="27"/>
      <c r="H106" s="27"/>
      <c r="I106" s="27"/>
      <c r="J106" s="27"/>
      <c r="K106" s="27"/>
      <c r="L106" s="27"/>
      <c r="M106" s="27"/>
      <c r="N106" s="27"/>
      <c r="O106" s="27"/>
      <c r="P106" s="27"/>
      <c r="Q106" s="27"/>
      <c r="R106" s="27"/>
      <c r="S106" s="27"/>
      <c r="T106" s="27"/>
      <c r="U106" s="27"/>
    </row>
    <row r="107" spans="1:21" x14ac:dyDescent="0.25">
      <c r="A107" s="27"/>
      <c r="B107" s="27"/>
      <c r="C107" s="27"/>
      <c r="D107" s="27"/>
      <c r="E107" s="27"/>
      <c r="F107" s="27"/>
      <c r="G107" s="27"/>
      <c r="H107" s="27"/>
      <c r="I107" s="27"/>
      <c r="J107" s="27"/>
      <c r="K107" s="27"/>
      <c r="L107" s="27"/>
      <c r="M107" s="27"/>
      <c r="N107" s="27"/>
      <c r="O107" s="27"/>
      <c r="P107" s="27"/>
      <c r="Q107" s="27"/>
      <c r="R107" s="27"/>
      <c r="S107" s="27"/>
      <c r="T107" s="27"/>
      <c r="U107" s="27"/>
    </row>
    <row r="108" spans="1:21" x14ac:dyDescent="0.25">
      <c r="A108" s="27"/>
      <c r="B108" s="27"/>
      <c r="C108" s="27"/>
      <c r="D108" s="27"/>
      <c r="E108" s="27"/>
      <c r="F108" s="27"/>
      <c r="G108" s="27"/>
      <c r="H108" s="27"/>
      <c r="I108" s="27"/>
      <c r="J108" s="27"/>
      <c r="K108" s="27"/>
      <c r="L108" s="27"/>
      <c r="M108" s="27"/>
      <c r="N108" s="27"/>
      <c r="O108" s="27"/>
      <c r="P108" s="27"/>
      <c r="Q108" s="27"/>
      <c r="R108" s="27"/>
      <c r="S108" s="27"/>
      <c r="T108" s="27"/>
      <c r="U108" s="27"/>
    </row>
    <row r="109" spans="1:21" x14ac:dyDescent="0.25">
      <c r="A109" s="27"/>
      <c r="B109" s="27"/>
      <c r="C109" s="27"/>
      <c r="D109" s="27"/>
      <c r="E109" s="27"/>
      <c r="F109" s="27"/>
      <c r="G109" s="27"/>
      <c r="H109" s="27"/>
      <c r="I109" s="27"/>
      <c r="J109" s="27"/>
      <c r="K109" s="27"/>
      <c r="L109" s="27"/>
      <c r="M109" s="27"/>
      <c r="N109" s="27"/>
      <c r="O109" s="27"/>
      <c r="P109" s="27"/>
      <c r="Q109" s="27"/>
      <c r="R109" s="27"/>
      <c r="S109" s="27"/>
      <c r="T109" s="27"/>
      <c r="U109" s="27"/>
    </row>
    <row r="110" spans="1:21" x14ac:dyDescent="0.25">
      <c r="A110" s="27"/>
      <c r="B110" s="27"/>
      <c r="C110" s="27"/>
      <c r="D110" s="27"/>
      <c r="E110" s="27"/>
      <c r="F110" s="27"/>
      <c r="G110" s="27"/>
      <c r="H110" s="27"/>
      <c r="I110" s="27"/>
      <c r="J110" s="27"/>
      <c r="K110" s="27"/>
      <c r="L110" s="27"/>
      <c r="M110" s="27"/>
      <c r="N110" s="27"/>
      <c r="O110" s="27"/>
      <c r="P110" s="27"/>
      <c r="Q110" s="27"/>
      <c r="R110" s="27"/>
      <c r="S110" s="27"/>
      <c r="T110" s="27"/>
      <c r="U110" s="27"/>
    </row>
    <row r="111" spans="1:21" x14ac:dyDescent="0.25">
      <c r="A111" s="27"/>
      <c r="B111" s="27"/>
      <c r="C111" s="27"/>
      <c r="D111" s="27"/>
      <c r="E111" s="27"/>
      <c r="F111" s="27"/>
      <c r="G111" s="27"/>
      <c r="H111" s="27"/>
      <c r="I111" s="27"/>
      <c r="J111" s="27"/>
      <c r="K111" s="27"/>
      <c r="L111" s="27"/>
      <c r="M111" s="27"/>
      <c r="N111" s="27"/>
      <c r="O111" s="27"/>
      <c r="P111" s="27"/>
      <c r="Q111" s="27"/>
      <c r="R111" s="27"/>
      <c r="S111" s="27"/>
      <c r="T111" s="27"/>
      <c r="U111" s="27"/>
    </row>
    <row r="112" spans="1:21" x14ac:dyDescent="0.25">
      <c r="A112" s="27"/>
      <c r="B112" s="27"/>
      <c r="C112" s="27"/>
      <c r="D112" s="27"/>
      <c r="E112" s="27"/>
      <c r="F112" s="27"/>
      <c r="G112" s="27"/>
      <c r="H112" s="27"/>
      <c r="I112" s="27"/>
      <c r="J112" s="27"/>
      <c r="K112" s="27"/>
      <c r="L112" s="27"/>
      <c r="M112" s="27"/>
      <c r="N112" s="27"/>
      <c r="O112" s="27"/>
      <c r="P112" s="27"/>
      <c r="Q112" s="27"/>
      <c r="R112" s="27"/>
      <c r="S112" s="27"/>
      <c r="T112" s="27"/>
      <c r="U112" s="27"/>
    </row>
    <row r="113" spans="1:21" x14ac:dyDescent="0.25">
      <c r="A113" s="27"/>
      <c r="B113" s="27"/>
      <c r="C113" s="27"/>
      <c r="D113" s="27"/>
      <c r="E113" s="27"/>
      <c r="F113" s="27"/>
      <c r="G113" s="27"/>
      <c r="H113" s="27"/>
      <c r="I113" s="27"/>
      <c r="J113" s="27"/>
      <c r="K113" s="27"/>
      <c r="L113" s="27"/>
      <c r="M113" s="27"/>
      <c r="N113" s="27"/>
      <c r="O113" s="27"/>
      <c r="P113" s="27"/>
      <c r="Q113" s="27"/>
      <c r="R113" s="27"/>
      <c r="S113" s="27"/>
      <c r="T113" s="27"/>
      <c r="U113" s="27"/>
    </row>
    <row r="114" spans="1:21" x14ac:dyDescent="0.25">
      <c r="A114" s="27"/>
      <c r="B114" s="27"/>
      <c r="C114" s="27"/>
      <c r="D114" s="27"/>
      <c r="E114" s="27"/>
      <c r="F114" s="27"/>
      <c r="G114" s="27"/>
      <c r="H114" s="27"/>
      <c r="I114" s="27"/>
      <c r="J114" s="27"/>
      <c r="K114" s="27"/>
      <c r="L114" s="27"/>
      <c r="M114" s="27"/>
      <c r="N114" s="27"/>
      <c r="O114" s="27"/>
      <c r="P114" s="27"/>
      <c r="Q114" s="27"/>
      <c r="R114" s="27"/>
      <c r="S114" s="27"/>
      <c r="T114" s="27"/>
      <c r="U114" s="27"/>
    </row>
    <row r="115" spans="1:21" x14ac:dyDescent="0.25">
      <c r="A115" s="27"/>
      <c r="B115" s="27"/>
      <c r="C115" s="27"/>
      <c r="D115" s="27"/>
      <c r="E115" s="27"/>
      <c r="F115" s="27"/>
      <c r="G115" s="27"/>
      <c r="H115" s="27"/>
      <c r="I115" s="27"/>
      <c r="J115" s="27"/>
      <c r="K115" s="27"/>
      <c r="L115" s="27"/>
      <c r="M115" s="27"/>
      <c r="N115" s="27"/>
      <c r="O115" s="27"/>
      <c r="P115" s="27"/>
      <c r="Q115" s="27"/>
      <c r="R115" s="27"/>
      <c r="S115" s="27"/>
      <c r="T115" s="27"/>
      <c r="U115" s="27"/>
    </row>
    <row r="116" spans="1:21" x14ac:dyDescent="0.25">
      <c r="A116" s="27"/>
      <c r="B116" s="27"/>
      <c r="C116" s="27"/>
      <c r="D116" s="27"/>
      <c r="E116" s="27"/>
      <c r="F116" s="27"/>
      <c r="G116" s="27"/>
      <c r="H116" s="27"/>
      <c r="I116" s="27"/>
      <c r="J116" s="27"/>
      <c r="K116" s="27"/>
      <c r="L116" s="27"/>
      <c r="M116" s="27"/>
      <c r="N116" s="27"/>
      <c r="O116" s="27"/>
      <c r="P116" s="27"/>
      <c r="Q116" s="27"/>
      <c r="R116" s="27"/>
      <c r="S116" s="27"/>
      <c r="T116" s="27"/>
      <c r="U116" s="27"/>
    </row>
    <row r="117" spans="1:21" x14ac:dyDescent="0.25">
      <c r="A117" s="27"/>
      <c r="B117" s="27"/>
      <c r="C117" s="27"/>
      <c r="D117" s="27"/>
      <c r="E117" s="27"/>
      <c r="F117" s="27"/>
      <c r="G117" s="27"/>
      <c r="H117" s="27"/>
      <c r="I117" s="27"/>
      <c r="J117" s="27"/>
      <c r="K117" s="27"/>
      <c r="L117" s="27"/>
      <c r="M117" s="27"/>
      <c r="N117" s="27"/>
      <c r="O117" s="27"/>
      <c r="P117" s="27"/>
      <c r="Q117" s="27"/>
      <c r="R117" s="27"/>
      <c r="S117" s="27"/>
      <c r="T117" s="27"/>
      <c r="U117" s="27"/>
    </row>
    <row r="118" spans="1:21" x14ac:dyDescent="0.25">
      <c r="A118" s="27"/>
      <c r="B118" s="27"/>
      <c r="C118" s="27"/>
      <c r="D118" s="27"/>
      <c r="E118" s="27"/>
      <c r="F118" s="27"/>
      <c r="G118" s="27"/>
      <c r="H118" s="27"/>
      <c r="I118" s="27"/>
      <c r="J118" s="27"/>
      <c r="K118" s="27"/>
      <c r="L118" s="27"/>
      <c r="M118" s="27"/>
      <c r="N118" s="27"/>
      <c r="O118" s="27"/>
      <c r="P118" s="27"/>
      <c r="Q118" s="27"/>
      <c r="R118" s="27"/>
      <c r="S118" s="27"/>
      <c r="T118" s="27"/>
      <c r="U118" s="27"/>
    </row>
    <row r="119" spans="1:21" x14ac:dyDescent="0.25">
      <c r="A119" s="27"/>
      <c r="B119" s="27"/>
      <c r="C119" s="27"/>
      <c r="D119" s="27"/>
      <c r="E119" s="27"/>
      <c r="F119" s="27"/>
      <c r="G119" s="27"/>
      <c r="H119" s="27"/>
      <c r="I119" s="27"/>
      <c r="J119" s="27"/>
      <c r="K119" s="27"/>
      <c r="L119" s="27"/>
      <c r="M119" s="27"/>
      <c r="N119" s="27"/>
      <c r="O119" s="27"/>
      <c r="P119" s="27"/>
      <c r="Q119" s="27"/>
      <c r="R119" s="27"/>
      <c r="S119" s="27"/>
      <c r="T119" s="27"/>
      <c r="U119" s="27"/>
    </row>
    <row r="120" spans="1:21" x14ac:dyDescent="0.25">
      <c r="A120" s="27"/>
      <c r="B120" s="27"/>
      <c r="C120" s="27"/>
      <c r="D120" s="27"/>
      <c r="E120" s="27"/>
      <c r="F120" s="27"/>
      <c r="G120" s="27"/>
      <c r="H120" s="27"/>
      <c r="I120" s="27"/>
      <c r="J120" s="27"/>
      <c r="K120" s="27"/>
      <c r="L120" s="27"/>
      <c r="M120" s="27"/>
      <c r="N120" s="27"/>
      <c r="O120" s="27"/>
      <c r="P120" s="27"/>
      <c r="Q120" s="27"/>
      <c r="R120" s="27"/>
      <c r="S120" s="27"/>
      <c r="T120" s="27"/>
      <c r="U120" s="27"/>
    </row>
    <row r="121" spans="1:21" x14ac:dyDescent="0.25">
      <c r="A121" s="27"/>
      <c r="B121" s="27"/>
      <c r="C121" s="27"/>
      <c r="D121" s="27"/>
      <c r="E121" s="27"/>
      <c r="F121" s="27"/>
      <c r="G121" s="27"/>
      <c r="H121" s="27"/>
      <c r="I121" s="27"/>
      <c r="J121" s="27"/>
      <c r="K121" s="27"/>
      <c r="L121" s="27"/>
      <c r="M121" s="27"/>
      <c r="N121" s="27"/>
      <c r="O121" s="27"/>
      <c r="P121" s="27"/>
      <c r="Q121" s="27"/>
      <c r="R121" s="27"/>
      <c r="S121" s="27"/>
      <c r="T121" s="27"/>
      <c r="U121" s="27"/>
    </row>
    <row r="122" spans="1:21" x14ac:dyDescent="0.25">
      <c r="A122" s="27"/>
      <c r="B122" s="27"/>
      <c r="C122" s="27"/>
      <c r="D122" s="27"/>
      <c r="E122" s="27"/>
      <c r="F122" s="27"/>
      <c r="G122" s="27"/>
      <c r="H122" s="27"/>
      <c r="I122" s="27"/>
      <c r="J122" s="27"/>
      <c r="K122" s="27"/>
      <c r="L122" s="27"/>
      <c r="M122" s="27"/>
      <c r="N122" s="27"/>
      <c r="O122" s="27"/>
      <c r="P122" s="27"/>
      <c r="Q122" s="27"/>
      <c r="R122" s="27"/>
      <c r="S122" s="27"/>
      <c r="T122" s="27"/>
      <c r="U122" s="27"/>
    </row>
    <row r="123" spans="1:21" x14ac:dyDescent="0.25">
      <c r="A123" s="27"/>
      <c r="B123" s="27"/>
      <c r="C123" s="27"/>
      <c r="D123" s="27"/>
      <c r="E123" s="27"/>
      <c r="F123" s="27"/>
      <c r="G123" s="27"/>
      <c r="H123" s="27"/>
      <c r="I123" s="27"/>
      <c r="J123" s="27"/>
      <c r="K123" s="27"/>
      <c r="L123" s="27"/>
      <c r="M123" s="27"/>
      <c r="N123" s="27"/>
      <c r="O123" s="27"/>
      <c r="P123" s="27"/>
      <c r="Q123" s="27"/>
      <c r="R123" s="27"/>
      <c r="S123" s="27"/>
      <c r="T123" s="27"/>
      <c r="U123" s="27"/>
    </row>
    <row r="124" spans="1:21" x14ac:dyDescent="0.25">
      <c r="A124" s="27"/>
      <c r="B124" s="27"/>
      <c r="C124" s="27"/>
      <c r="D124" s="27"/>
      <c r="E124" s="27"/>
      <c r="F124" s="27"/>
      <c r="G124" s="27"/>
      <c r="H124" s="27"/>
      <c r="I124" s="27"/>
      <c r="J124" s="27"/>
      <c r="K124" s="27"/>
      <c r="L124" s="27"/>
      <c r="M124" s="27"/>
      <c r="N124" s="27"/>
      <c r="O124" s="27"/>
      <c r="P124" s="27"/>
      <c r="Q124" s="27"/>
      <c r="R124" s="27"/>
      <c r="S124" s="27"/>
      <c r="T124" s="27"/>
      <c r="U124" s="27"/>
    </row>
    <row r="125" spans="1:21" x14ac:dyDescent="0.25">
      <c r="A125" s="27"/>
      <c r="B125" s="27"/>
      <c r="C125" s="27"/>
      <c r="D125" s="27"/>
      <c r="E125" s="27"/>
      <c r="F125" s="27"/>
      <c r="G125" s="27"/>
      <c r="H125" s="27"/>
      <c r="I125" s="27"/>
      <c r="J125" s="27"/>
      <c r="K125" s="27"/>
      <c r="L125" s="27"/>
      <c r="M125" s="27"/>
      <c r="N125" s="27"/>
      <c r="O125" s="27"/>
      <c r="P125" s="27"/>
      <c r="Q125" s="27"/>
      <c r="R125" s="27"/>
      <c r="S125" s="27"/>
      <c r="T125" s="27"/>
      <c r="U125" s="27"/>
    </row>
    <row r="126" spans="1:21" x14ac:dyDescent="0.25">
      <c r="A126" s="27"/>
      <c r="B126" s="27"/>
      <c r="C126" s="27"/>
      <c r="D126" s="27"/>
      <c r="E126" s="27"/>
      <c r="F126" s="27"/>
      <c r="G126" s="27"/>
      <c r="H126" s="27"/>
      <c r="I126" s="27"/>
      <c r="J126" s="27"/>
      <c r="K126" s="27"/>
      <c r="L126" s="27"/>
      <c r="M126" s="27"/>
      <c r="N126" s="27"/>
      <c r="O126" s="27"/>
      <c r="P126" s="27"/>
      <c r="Q126" s="27"/>
      <c r="R126" s="27"/>
      <c r="S126" s="27"/>
      <c r="T126" s="27"/>
      <c r="U126" s="27"/>
    </row>
    <row r="127" spans="1:21" x14ac:dyDescent="0.25">
      <c r="A127" s="27"/>
      <c r="B127" s="27"/>
      <c r="C127" s="27"/>
      <c r="D127" s="27"/>
      <c r="E127" s="27"/>
      <c r="F127" s="27"/>
      <c r="G127" s="27"/>
      <c r="H127" s="27"/>
      <c r="I127" s="27"/>
      <c r="J127" s="27"/>
      <c r="K127" s="27"/>
      <c r="L127" s="27"/>
      <c r="M127" s="27"/>
      <c r="N127" s="27"/>
      <c r="O127" s="27"/>
      <c r="P127" s="27"/>
      <c r="Q127" s="27"/>
      <c r="R127" s="27"/>
      <c r="S127" s="27"/>
      <c r="T127" s="27"/>
      <c r="U127" s="27"/>
    </row>
    <row r="128" spans="1:21" x14ac:dyDescent="0.25">
      <c r="A128" s="27"/>
      <c r="B128" s="27"/>
      <c r="C128" s="27"/>
      <c r="D128" s="27"/>
      <c r="E128" s="27"/>
      <c r="F128" s="27"/>
      <c r="G128" s="27"/>
      <c r="H128" s="27"/>
      <c r="I128" s="27"/>
      <c r="J128" s="27"/>
      <c r="K128" s="27"/>
      <c r="L128" s="27"/>
      <c r="M128" s="27"/>
      <c r="N128" s="27"/>
      <c r="O128" s="27"/>
      <c r="P128" s="27"/>
      <c r="Q128" s="27"/>
      <c r="R128" s="27"/>
      <c r="S128" s="27"/>
      <c r="T128" s="27"/>
      <c r="U128" s="27"/>
    </row>
    <row r="129" spans="1:21" x14ac:dyDescent="0.25">
      <c r="A129" s="27"/>
      <c r="B129" s="27"/>
      <c r="C129" s="27"/>
      <c r="D129" s="27"/>
      <c r="E129" s="27"/>
      <c r="F129" s="27"/>
      <c r="G129" s="27"/>
      <c r="H129" s="27"/>
      <c r="I129" s="27"/>
      <c r="J129" s="27"/>
      <c r="K129" s="27"/>
      <c r="L129" s="27"/>
      <c r="M129" s="27"/>
      <c r="N129" s="27"/>
      <c r="O129" s="27"/>
      <c r="P129" s="27"/>
      <c r="Q129" s="27"/>
      <c r="R129" s="27"/>
      <c r="S129" s="27"/>
      <c r="T129" s="27"/>
      <c r="U129" s="27"/>
    </row>
    <row r="130" spans="1:21" x14ac:dyDescent="0.25">
      <c r="A130" s="27"/>
      <c r="B130" s="27"/>
      <c r="C130" s="27"/>
      <c r="D130" s="27"/>
      <c r="E130" s="27"/>
      <c r="F130" s="27"/>
      <c r="G130" s="27"/>
      <c r="H130" s="27"/>
      <c r="I130" s="27"/>
      <c r="J130" s="27"/>
      <c r="K130" s="27"/>
      <c r="L130" s="27"/>
      <c r="M130" s="27"/>
      <c r="N130" s="27"/>
      <c r="O130" s="27"/>
      <c r="P130" s="27"/>
      <c r="Q130" s="27"/>
      <c r="R130" s="27"/>
      <c r="S130" s="27"/>
      <c r="T130" s="27"/>
      <c r="U130" s="27"/>
    </row>
    <row r="131" spans="1:21" x14ac:dyDescent="0.25">
      <c r="A131" s="27"/>
      <c r="B131" s="27"/>
      <c r="C131" s="27"/>
      <c r="D131" s="27"/>
      <c r="E131" s="27"/>
      <c r="F131" s="27"/>
      <c r="G131" s="27"/>
      <c r="H131" s="27"/>
      <c r="I131" s="27"/>
      <c r="J131" s="27"/>
      <c r="K131" s="27"/>
      <c r="L131" s="27"/>
      <c r="M131" s="27"/>
      <c r="N131" s="27"/>
      <c r="O131" s="27"/>
      <c r="P131" s="27"/>
      <c r="Q131" s="27"/>
      <c r="R131" s="27"/>
      <c r="S131" s="27"/>
      <c r="T131" s="27"/>
      <c r="U131" s="27"/>
    </row>
    <row r="132" spans="1:21" x14ac:dyDescent="0.25">
      <c r="A132" s="27"/>
      <c r="B132" s="27"/>
      <c r="C132" s="27"/>
      <c r="D132" s="27"/>
      <c r="E132" s="27"/>
      <c r="F132" s="27"/>
      <c r="G132" s="27"/>
      <c r="H132" s="27"/>
      <c r="I132" s="27"/>
      <c r="J132" s="27"/>
      <c r="K132" s="27"/>
      <c r="L132" s="27"/>
      <c r="M132" s="27"/>
      <c r="N132" s="27"/>
      <c r="O132" s="27"/>
      <c r="P132" s="27"/>
      <c r="Q132" s="27"/>
      <c r="R132" s="27"/>
      <c r="S132" s="27"/>
      <c r="T132" s="27"/>
      <c r="U132" s="27"/>
    </row>
    <row r="133" spans="1:21" x14ac:dyDescent="0.25">
      <c r="A133" s="27"/>
      <c r="B133" s="27"/>
      <c r="C133" s="27"/>
      <c r="D133" s="27"/>
      <c r="E133" s="27"/>
      <c r="F133" s="27"/>
      <c r="G133" s="27"/>
      <c r="H133" s="27"/>
      <c r="I133" s="27"/>
      <c r="J133" s="27"/>
      <c r="K133" s="27"/>
      <c r="L133" s="27"/>
      <c r="M133" s="27"/>
      <c r="N133" s="27"/>
      <c r="O133" s="27"/>
      <c r="P133" s="27"/>
      <c r="Q133" s="27"/>
      <c r="R133" s="27"/>
      <c r="S133" s="27"/>
      <c r="T133" s="27"/>
      <c r="U133" s="27"/>
    </row>
    <row r="134" spans="1:21" x14ac:dyDescent="0.25">
      <c r="A134" s="27"/>
      <c r="B134" s="27"/>
      <c r="C134" s="27"/>
      <c r="D134" s="27"/>
      <c r="E134" s="27"/>
      <c r="F134" s="27"/>
      <c r="G134" s="27"/>
      <c r="H134" s="27"/>
      <c r="I134" s="27"/>
      <c r="J134" s="27"/>
      <c r="K134" s="27"/>
      <c r="L134" s="27"/>
      <c r="M134" s="27"/>
      <c r="N134" s="27"/>
      <c r="O134" s="27"/>
      <c r="P134" s="27"/>
      <c r="Q134" s="27"/>
      <c r="R134" s="27"/>
      <c r="S134" s="27"/>
      <c r="T134" s="27"/>
      <c r="U134" s="27"/>
    </row>
    <row r="135" spans="1:21" x14ac:dyDescent="0.25">
      <c r="A135" s="27"/>
      <c r="B135" s="27"/>
      <c r="C135" s="27"/>
      <c r="D135" s="27"/>
      <c r="E135" s="27"/>
      <c r="F135" s="27"/>
      <c r="G135" s="27"/>
      <c r="H135" s="27"/>
      <c r="I135" s="27"/>
      <c r="J135" s="27"/>
      <c r="K135" s="27"/>
      <c r="L135" s="27"/>
      <c r="M135" s="27"/>
      <c r="N135" s="27"/>
      <c r="O135" s="27"/>
      <c r="P135" s="27"/>
      <c r="Q135" s="27"/>
      <c r="R135" s="27"/>
      <c r="S135" s="27"/>
      <c r="T135" s="27"/>
      <c r="U135" s="27"/>
    </row>
    <row r="136" spans="1:21" x14ac:dyDescent="0.25">
      <c r="A136" s="27"/>
      <c r="B136" s="27"/>
      <c r="C136" s="27"/>
      <c r="D136" s="27"/>
      <c r="E136" s="27"/>
      <c r="F136" s="27"/>
      <c r="G136" s="27"/>
      <c r="H136" s="27"/>
      <c r="I136" s="27"/>
      <c r="J136" s="27"/>
      <c r="K136" s="27"/>
      <c r="L136" s="27"/>
      <c r="M136" s="27"/>
      <c r="N136" s="27"/>
      <c r="O136" s="27"/>
      <c r="P136" s="27"/>
      <c r="Q136" s="27"/>
      <c r="R136" s="27"/>
      <c r="S136" s="27"/>
      <c r="T136" s="27"/>
      <c r="U136" s="27"/>
    </row>
    <row r="137" spans="1:21" x14ac:dyDescent="0.25">
      <c r="A137" s="27"/>
      <c r="B137" s="27"/>
      <c r="C137" s="27"/>
      <c r="D137" s="27"/>
      <c r="E137" s="27"/>
      <c r="F137" s="27"/>
      <c r="G137" s="27"/>
      <c r="H137" s="27"/>
      <c r="I137" s="27"/>
      <c r="J137" s="27"/>
      <c r="K137" s="27"/>
      <c r="L137" s="27"/>
      <c r="M137" s="27"/>
      <c r="N137" s="27"/>
      <c r="O137" s="27"/>
      <c r="P137" s="27"/>
      <c r="Q137" s="27"/>
      <c r="R137" s="27"/>
      <c r="S137" s="27"/>
      <c r="T137" s="27"/>
      <c r="U137" s="27"/>
    </row>
    <row r="138" spans="1:21" x14ac:dyDescent="0.25">
      <c r="A138" s="27"/>
      <c r="B138" s="27"/>
      <c r="C138" s="27"/>
      <c r="D138" s="27"/>
      <c r="E138" s="27"/>
      <c r="F138" s="27"/>
      <c r="G138" s="27"/>
      <c r="H138" s="27"/>
      <c r="I138" s="27"/>
      <c r="J138" s="27"/>
      <c r="K138" s="27"/>
      <c r="L138" s="27"/>
      <c r="M138" s="27"/>
      <c r="N138" s="27"/>
      <c r="O138" s="27"/>
      <c r="P138" s="27"/>
      <c r="Q138" s="27"/>
      <c r="R138" s="27"/>
      <c r="S138" s="27"/>
      <c r="T138" s="27"/>
      <c r="U138" s="27"/>
    </row>
    <row r="139" spans="1:21" x14ac:dyDescent="0.25">
      <c r="A139" s="27"/>
      <c r="B139" s="27"/>
      <c r="C139" s="27"/>
      <c r="D139" s="27"/>
      <c r="E139" s="27"/>
      <c r="F139" s="27"/>
      <c r="G139" s="27"/>
      <c r="H139" s="27"/>
      <c r="I139" s="27"/>
      <c r="J139" s="27"/>
      <c r="K139" s="27"/>
      <c r="L139" s="27"/>
      <c r="M139" s="27"/>
      <c r="N139" s="27"/>
      <c r="O139" s="27"/>
      <c r="P139" s="27"/>
      <c r="Q139" s="27"/>
      <c r="R139" s="27"/>
      <c r="S139" s="27"/>
      <c r="T139" s="27"/>
      <c r="U139" s="27"/>
    </row>
    <row r="140" spans="1:21" x14ac:dyDescent="0.25">
      <c r="A140" s="27"/>
      <c r="B140" s="27"/>
      <c r="C140" s="27"/>
      <c r="D140" s="27"/>
      <c r="E140" s="27"/>
      <c r="F140" s="27"/>
      <c r="G140" s="27"/>
      <c r="H140" s="27"/>
      <c r="I140" s="27"/>
      <c r="J140" s="27"/>
      <c r="K140" s="27"/>
      <c r="L140" s="27"/>
      <c r="M140" s="27"/>
      <c r="N140" s="27"/>
      <c r="O140" s="27"/>
      <c r="P140" s="27"/>
      <c r="Q140" s="27"/>
      <c r="R140" s="27"/>
      <c r="S140" s="27"/>
      <c r="T140" s="27"/>
      <c r="U140" s="27"/>
    </row>
    <row r="141" spans="1:21" x14ac:dyDescent="0.25">
      <c r="A141" s="27"/>
      <c r="B141" s="27"/>
      <c r="C141" s="27"/>
      <c r="D141" s="27"/>
      <c r="E141" s="27"/>
      <c r="F141" s="27"/>
      <c r="G141" s="27"/>
      <c r="H141" s="27"/>
      <c r="I141" s="27"/>
      <c r="J141" s="27"/>
      <c r="K141" s="27"/>
      <c r="L141" s="27"/>
      <c r="M141" s="27"/>
      <c r="N141" s="27"/>
      <c r="O141" s="27"/>
      <c r="P141" s="27"/>
      <c r="Q141" s="27"/>
      <c r="R141" s="27"/>
      <c r="S141" s="27"/>
      <c r="T141" s="27"/>
      <c r="U141" s="27"/>
    </row>
    <row r="142" spans="1:21" x14ac:dyDescent="0.25">
      <c r="A142" s="27"/>
      <c r="B142" s="27"/>
      <c r="C142" s="27"/>
      <c r="D142" s="27"/>
      <c r="E142" s="27"/>
      <c r="F142" s="27"/>
      <c r="G142" s="27"/>
      <c r="H142" s="27"/>
      <c r="I142" s="27"/>
      <c r="J142" s="27"/>
      <c r="K142" s="27"/>
      <c r="L142" s="27"/>
      <c r="M142" s="27"/>
      <c r="N142" s="27"/>
      <c r="O142" s="27"/>
      <c r="P142" s="27"/>
      <c r="Q142" s="27"/>
      <c r="R142" s="27"/>
      <c r="S142" s="27"/>
      <c r="T142" s="27"/>
      <c r="U142" s="27"/>
    </row>
    <row r="143" spans="1:21" x14ac:dyDescent="0.25">
      <c r="A143" s="27"/>
      <c r="B143" s="27"/>
      <c r="C143" s="27"/>
      <c r="D143" s="27"/>
      <c r="E143" s="27"/>
      <c r="F143" s="27"/>
      <c r="G143" s="27"/>
      <c r="H143" s="27"/>
      <c r="I143" s="27"/>
      <c r="J143" s="27"/>
      <c r="K143" s="27"/>
      <c r="L143" s="27"/>
      <c r="M143" s="27"/>
      <c r="N143" s="27"/>
      <c r="O143" s="27"/>
      <c r="P143" s="27"/>
      <c r="Q143" s="27"/>
      <c r="R143" s="27"/>
      <c r="S143" s="27"/>
      <c r="T143" s="27"/>
      <c r="U143" s="27"/>
    </row>
    <row r="144" spans="1:21" x14ac:dyDescent="0.25">
      <c r="A144" s="27"/>
      <c r="B144" s="27"/>
      <c r="C144" s="27"/>
      <c r="D144" s="27"/>
      <c r="E144" s="27"/>
      <c r="F144" s="27"/>
      <c r="G144" s="27"/>
      <c r="H144" s="27"/>
      <c r="I144" s="27"/>
      <c r="J144" s="27"/>
      <c r="K144" s="27"/>
      <c r="L144" s="27"/>
      <c r="M144" s="27"/>
      <c r="N144" s="27"/>
      <c r="O144" s="27"/>
      <c r="P144" s="27"/>
      <c r="Q144" s="27"/>
      <c r="R144" s="27"/>
      <c r="S144" s="27"/>
      <c r="T144" s="27"/>
      <c r="U144" s="27"/>
    </row>
    <row r="145" spans="1:21" x14ac:dyDescent="0.25">
      <c r="A145" s="27"/>
      <c r="B145" s="27"/>
      <c r="C145" s="27"/>
      <c r="D145" s="27"/>
      <c r="E145" s="27"/>
      <c r="F145" s="27"/>
      <c r="G145" s="27"/>
      <c r="H145" s="27"/>
      <c r="I145" s="27"/>
      <c r="J145" s="27"/>
      <c r="K145" s="27"/>
      <c r="L145" s="27"/>
      <c r="M145" s="27"/>
      <c r="N145" s="27"/>
      <c r="O145" s="27"/>
      <c r="P145" s="27"/>
      <c r="Q145" s="27"/>
      <c r="R145" s="27"/>
      <c r="S145" s="27"/>
      <c r="T145" s="27"/>
      <c r="U145" s="27"/>
    </row>
    <row r="146" spans="1:21" x14ac:dyDescent="0.25">
      <c r="A146" s="27"/>
      <c r="B146" s="27"/>
      <c r="C146" s="27"/>
      <c r="D146" s="27"/>
      <c r="E146" s="27"/>
      <c r="F146" s="27"/>
      <c r="G146" s="27"/>
      <c r="H146" s="27"/>
      <c r="I146" s="27"/>
      <c r="J146" s="27"/>
      <c r="K146" s="27"/>
      <c r="L146" s="27"/>
      <c r="M146" s="27"/>
      <c r="N146" s="27"/>
      <c r="O146" s="27"/>
      <c r="P146" s="27"/>
      <c r="Q146" s="27"/>
      <c r="R146" s="27"/>
      <c r="S146" s="27"/>
      <c r="T146" s="27"/>
      <c r="U146" s="27"/>
    </row>
    <row r="147" spans="1:21" x14ac:dyDescent="0.25">
      <c r="A147" s="27"/>
      <c r="B147" s="27"/>
      <c r="C147" s="27"/>
      <c r="D147" s="27"/>
      <c r="E147" s="27"/>
      <c r="F147" s="27"/>
      <c r="G147" s="27"/>
      <c r="H147" s="27"/>
      <c r="I147" s="27"/>
      <c r="J147" s="27"/>
      <c r="K147" s="27"/>
      <c r="L147" s="27"/>
      <c r="M147" s="27"/>
      <c r="N147" s="27"/>
      <c r="O147" s="27"/>
      <c r="P147" s="27"/>
      <c r="Q147" s="27"/>
      <c r="R147" s="27"/>
      <c r="S147" s="27"/>
      <c r="T147" s="27"/>
      <c r="U147" s="27"/>
    </row>
    <row r="148" spans="1:21" x14ac:dyDescent="0.25">
      <c r="A148" s="27"/>
      <c r="B148" s="27"/>
      <c r="C148" s="27"/>
      <c r="D148" s="27"/>
      <c r="E148" s="27"/>
      <c r="F148" s="27"/>
      <c r="G148" s="27"/>
      <c r="H148" s="27"/>
      <c r="I148" s="27"/>
      <c r="J148" s="27"/>
      <c r="K148" s="27"/>
      <c r="L148" s="27"/>
      <c r="M148" s="27"/>
      <c r="N148" s="27"/>
      <c r="O148" s="27"/>
      <c r="P148" s="27"/>
      <c r="Q148" s="27"/>
      <c r="R148" s="27"/>
      <c r="S148" s="27"/>
      <c r="T148" s="27"/>
      <c r="U148" s="27"/>
    </row>
    <row r="149" spans="1:21" x14ac:dyDescent="0.25">
      <c r="A149" s="27"/>
      <c r="B149" s="27"/>
      <c r="C149" s="27"/>
      <c r="D149" s="27"/>
      <c r="E149" s="27"/>
      <c r="F149" s="27"/>
      <c r="G149" s="27"/>
      <c r="H149" s="27"/>
      <c r="I149" s="27"/>
      <c r="J149" s="27"/>
      <c r="K149" s="27"/>
      <c r="L149" s="27"/>
      <c r="M149" s="27"/>
      <c r="N149" s="27"/>
      <c r="O149" s="27"/>
      <c r="P149" s="27"/>
      <c r="Q149" s="27"/>
      <c r="R149" s="27"/>
      <c r="S149" s="27"/>
      <c r="T149" s="27"/>
      <c r="U149" s="27"/>
    </row>
    <row r="150" spans="1:21" x14ac:dyDescent="0.25">
      <c r="A150" s="27"/>
      <c r="B150" s="27"/>
      <c r="C150" s="27"/>
      <c r="D150" s="27"/>
      <c r="E150" s="27"/>
      <c r="F150" s="27"/>
      <c r="G150" s="27"/>
      <c r="H150" s="27"/>
      <c r="I150" s="27"/>
      <c r="J150" s="27"/>
      <c r="K150" s="27"/>
      <c r="L150" s="27"/>
      <c r="M150" s="27"/>
      <c r="N150" s="27"/>
      <c r="O150" s="27"/>
      <c r="P150" s="27"/>
      <c r="Q150" s="27"/>
      <c r="R150" s="27"/>
      <c r="S150" s="27"/>
      <c r="T150" s="27"/>
      <c r="U150" s="27"/>
    </row>
    <row r="151" spans="1:21" x14ac:dyDescent="0.25">
      <c r="A151" s="27"/>
      <c r="B151" s="27"/>
      <c r="C151" s="27"/>
      <c r="D151" s="27"/>
      <c r="E151" s="27"/>
      <c r="F151" s="27"/>
      <c r="G151" s="27"/>
      <c r="H151" s="27"/>
      <c r="I151" s="27"/>
      <c r="J151" s="27"/>
      <c r="K151" s="27"/>
      <c r="L151" s="27"/>
      <c r="M151" s="27"/>
      <c r="N151" s="27"/>
      <c r="O151" s="27"/>
      <c r="P151" s="27"/>
      <c r="Q151" s="27"/>
      <c r="R151" s="27"/>
      <c r="S151" s="27"/>
      <c r="T151" s="27"/>
      <c r="U151" s="27"/>
    </row>
    <row r="152" spans="1:21" x14ac:dyDescent="0.25">
      <c r="A152" s="27"/>
      <c r="B152" s="27"/>
      <c r="C152" s="27"/>
      <c r="D152" s="27"/>
      <c r="E152" s="27"/>
      <c r="F152" s="27"/>
      <c r="G152" s="27"/>
      <c r="H152" s="27"/>
      <c r="I152" s="27"/>
      <c r="J152" s="27"/>
      <c r="K152" s="27"/>
      <c r="L152" s="27"/>
      <c r="M152" s="27"/>
      <c r="N152" s="27"/>
      <c r="O152" s="27"/>
      <c r="P152" s="27"/>
      <c r="Q152" s="27"/>
      <c r="R152" s="27"/>
      <c r="S152" s="27"/>
      <c r="T152" s="27"/>
      <c r="U152" s="27"/>
    </row>
    <row r="153" spans="1:21" x14ac:dyDescent="0.25">
      <c r="A153" s="27"/>
      <c r="B153" s="27"/>
      <c r="C153" s="27"/>
      <c r="D153" s="27"/>
      <c r="E153" s="27"/>
      <c r="F153" s="27"/>
      <c r="G153" s="27"/>
      <c r="H153" s="27"/>
      <c r="I153" s="27"/>
      <c r="J153" s="27"/>
      <c r="K153" s="27"/>
      <c r="L153" s="27"/>
      <c r="M153" s="27"/>
      <c r="N153" s="27"/>
      <c r="O153" s="27"/>
      <c r="P153" s="27"/>
      <c r="Q153" s="27"/>
      <c r="R153" s="27"/>
      <c r="S153" s="27"/>
      <c r="T153" s="27"/>
      <c r="U153" s="27"/>
    </row>
    <row r="154" spans="1:21" x14ac:dyDescent="0.25">
      <c r="A154" s="27"/>
      <c r="B154" s="27"/>
      <c r="C154" s="27"/>
      <c r="D154" s="27"/>
      <c r="E154" s="27"/>
      <c r="F154" s="27"/>
      <c r="G154" s="27"/>
      <c r="H154" s="27"/>
      <c r="I154" s="27"/>
      <c r="J154" s="27"/>
      <c r="K154" s="27"/>
      <c r="L154" s="27"/>
      <c r="M154" s="27"/>
      <c r="N154" s="27"/>
      <c r="O154" s="27"/>
      <c r="P154" s="27"/>
      <c r="Q154" s="27"/>
      <c r="R154" s="27"/>
      <c r="S154" s="27"/>
      <c r="T154" s="27"/>
      <c r="U154" s="27"/>
    </row>
    <row r="155" spans="1:21" x14ac:dyDescent="0.25">
      <c r="A155" s="27"/>
      <c r="B155" s="27"/>
      <c r="C155" s="27"/>
      <c r="D155" s="27"/>
      <c r="E155" s="27"/>
      <c r="F155" s="27"/>
      <c r="G155" s="27"/>
      <c r="H155" s="27"/>
      <c r="I155" s="27"/>
      <c r="J155" s="27"/>
      <c r="K155" s="27"/>
      <c r="L155" s="27"/>
      <c r="M155" s="27"/>
      <c r="N155" s="27"/>
      <c r="O155" s="27"/>
      <c r="P155" s="27"/>
      <c r="Q155" s="27"/>
      <c r="R155" s="27"/>
      <c r="S155" s="27"/>
      <c r="T155" s="27"/>
      <c r="U155" s="27"/>
    </row>
    <row r="156" spans="1:21" x14ac:dyDescent="0.25">
      <c r="A156" s="27"/>
      <c r="B156" s="27"/>
      <c r="C156" s="27"/>
      <c r="D156" s="27"/>
      <c r="E156" s="27"/>
      <c r="F156" s="27"/>
      <c r="G156" s="27"/>
      <c r="H156" s="27"/>
      <c r="I156" s="27"/>
      <c r="J156" s="27"/>
      <c r="K156" s="27"/>
      <c r="L156" s="27"/>
      <c r="M156" s="27"/>
      <c r="N156" s="27"/>
      <c r="O156" s="27"/>
      <c r="P156" s="27"/>
      <c r="Q156" s="27"/>
      <c r="R156" s="27"/>
      <c r="S156" s="27"/>
      <c r="T156" s="27"/>
      <c r="U156" s="27"/>
    </row>
    <row r="157" spans="1:21" x14ac:dyDescent="0.25">
      <c r="A157" s="27"/>
      <c r="B157" s="27"/>
      <c r="C157" s="27"/>
      <c r="D157" s="27"/>
      <c r="E157" s="27"/>
      <c r="F157" s="27"/>
      <c r="G157" s="27"/>
      <c r="H157" s="27"/>
      <c r="I157" s="27"/>
      <c r="J157" s="27"/>
      <c r="K157" s="27"/>
      <c r="L157" s="27"/>
      <c r="M157" s="27"/>
      <c r="N157" s="27"/>
      <c r="O157" s="27"/>
      <c r="P157" s="27"/>
      <c r="Q157" s="27"/>
      <c r="R157" s="27"/>
      <c r="S157" s="27"/>
      <c r="T157" s="27"/>
      <c r="U157" s="27"/>
    </row>
    <row r="158" spans="1:21" x14ac:dyDescent="0.25">
      <c r="A158" s="27"/>
      <c r="B158" s="27"/>
      <c r="C158" s="27"/>
      <c r="D158" s="27"/>
      <c r="E158" s="27"/>
      <c r="F158" s="27"/>
      <c r="G158" s="27"/>
      <c r="H158" s="27"/>
      <c r="I158" s="27"/>
      <c r="J158" s="27"/>
      <c r="K158" s="27"/>
      <c r="L158" s="27"/>
      <c r="M158" s="27"/>
      <c r="N158" s="27"/>
      <c r="O158" s="27"/>
      <c r="P158" s="27"/>
      <c r="Q158" s="27"/>
      <c r="R158" s="27"/>
      <c r="S158" s="27"/>
      <c r="T158" s="27"/>
      <c r="U158" s="27"/>
    </row>
    <row r="159" spans="1:21" x14ac:dyDescent="0.25">
      <c r="A159" s="27"/>
      <c r="B159" s="27"/>
      <c r="C159" s="27"/>
      <c r="D159" s="27"/>
      <c r="E159" s="27"/>
      <c r="F159" s="27"/>
      <c r="G159" s="27"/>
      <c r="H159" s="27"/>
      <c r="I159" s="27"/>
      <c r="J159" s="27"/>
      <c r="K159" s="27"/>
      <c r="L159" s="27"/>
      <c r="M159" s="27"/>
      <c r="N159" s="27"/>
      <c r="O159" s="27"/>
      <c r="P159" s="27"/>
      <c r="Q159" s="27"/>
      <c r="R159" s="27"/>
      <c r="S159" s="27"/>
      <c r="T159" s="27"/>
      <c r="U159" s="27"/>
    </row>
    <row r="160" spans="1:21" x14ac:dyDescent="0.25">
      <c r="A160" s="27"/>
      <c r="B160" s="27"/>
      <c r="C160" s="27"/>
      <c r="D160" s="27"/>
      <c r="E160" s="27"/>
      <c r="F160" s="27"/>
      <c r="G160" s="27"/>
      <c r="H160" s="27"/>
      <c r="I160" s="27"/>
      <c r="J160" s="27"/>
      <c r="K160" s="27"/>
      <c r="L160" s="27"/>
      <c r="M160" s="27"/>
      <c r="N160" s="27"/>
      <c r="O160" s="27"/>
      <c r="P160" s="27"/>
      <c r="Q160" s="27"/>
      <c r="R160" s="27"/>
      <c r="S160" s="27"/>
      <c r="T160" s="27"/>
      <c r="U160" s="27"/>
    </row>
    <row r="161" spans="1:21" x14ac:dyDescent="0.25">
      <c r="A161" s="27"/>
      <c r="B161" s="27"/>
      <c r="C161" s="27"/>
      <c r="D161" s="27"/>
      <c r="E161" s="27"/>
      <c r="F161" s="27"/>
      <c r="G161" s="27"/>
      <c r="H161" s="27"/>
      <c r="I161" s="27"/>
      <c r="J161" s="27"/>
      <c r="K161" s="27"/>
      <c r="L161" s="27"/>
      <c r="M161" s="27"/>
      <c r="N161" s="27"/>
      <c r="O161" s="27"/>
      <c r="P161" s="27"/>
      <c r="Q161" s="27"/>
      <c r="R161" s="27"/>
      <c r="S161" s="27"/>
      <c r="T161" s="27"/>
      <c r="U161" s="27"/>
    </row>
    <row r="162" spans="1:21" x14ac:dyDescent="0.25">
      <c r="A162" s="27"/>
      <c r="B162" s="27"/>
      <c r="C162" s="27"/>
      <c r="D162" s="27"/>
      <c r="E162" s="27"/>
      <c r="F162" s="27"/>
      <c r="G162" s="27"/>
      <c r="H162" s="27"/>
      <c r="I162" s="27"/>
      <c r="J162" s="27"/>
      <c r="K162" s="27"/>
      <c r="L162" s="27"/>
      <c r="M162" s="27"/>
      <c r="N162" s="27"/>
      <c r="O162" s="27"/>
      <c r="P162" s="27"/>
      <c r="Q162" s="27"/>
      <c r="R162" s="27"/>
      <c r="S162" s="27"/>
      <c r="T162" s="27"/>
      <c r="U162" s="27"/>
    </row>
    <row r="163" spans="1:21" x14ac:dyDescent="0.25">
      <c r="A163" s="27"/>
      <c r="B163" s="27"/>
      <c r="C163" s="27"/>
      <c r="D163" s="27"/>
      <c r="E163" s="27"/>
      <c r="F163" s="27"/>
      <c r="G163" s="27"/>
      <c r="H163" s="27"/>
      <c r="I163" s="27"/>
      <c r="J163" s="27"/>
      <c r="K163" s="27"/>
      <c r="L163" s="27"/>
      <c r="M163" s="27"/>
      <c r="N163" s="27"/>
      <c r="O163" s="27"/>
      <c r="P163" s="27"/>
      <c r="Q163" s="27"/>
      <c r="R163" s="27"/>
      <c r="S163" s="27"/>
      <c r="T163" s="27"/>
      <c r="U163" s="27"/>
    </row>
    <row r="164" spans="1:21" x14ac:dyDescent="0.25">
      <c r="A164" s="27"/>
      <c r="B164" s="27"/>
      <c r="C164" s="27"/>
      <c r="D164" s="27"/>
      <c r="E164" s="27"/>
      <c r="F164" s="27"/>
      <c r="G164" s="27"/>
      <c r="H164" s="27"/>
      <c r="I164" s="27"/>
      <c r="J164" s="27"/>
      <c r="K164" s="27"/>
      <c r="L164" s="27"/>
      <c r="M164" s="27"/>
      <c r="N164" s="27"/>
      <c r="O164" s="27"/>
      <c r="P164" s="27"/>
      <c r="Q164" s="27"/>
      <c r="R164" s="27"/>
      <c r="S164" s="27"/>
      <c r="T164" s="27"/>
      <c r="U164" s="27"/>
    </row>
    <row r="165" spans="1:21" x14ac:dyDescent="0.25">
      <c r="A165" s="27"/>
      <c r="B165" s="27"/>
      <c r="C165" s="27"/>
      <c r="D165" s="27"/>
      <c r="E165" s="27"/>
      <c r="F165" s="27"/>
      <c r="G165" s="27"/>
      <c r="H165" s="27"/>
      <c r="I165" s="27"/>
      <c r="J165" s="27"/>
      <c r="K165" s="27"/>
      <c r="L165" s="27"/>
      <c r="M165" s="27"/>
      <c r="N165" s="27"/>
      <c r="O165" s="27"/>
      <c r="P165" s="27"/>
      <c r="Q165" s="27"/>
      <c r="R165" s="27"/>
      <c r="S165" s="27"/>
      <c r="T165" s="27"/>
      <c r="U165" s="27"/>
    </row>
    <row r="166" spans="1:21" x14ac:dyDescent="0.25">
      <c r="A166" s="27"/>
      <c r="B166" s="27"/>
      <c r="C166" s="27"/>
      <c r="D166" s="27"/>
      <c r="E166" s="27"/>
      <c r="F166" s="27"/>
      <c r="G166" s="27"/>
      <c r="H166" s="27"/>
      <c r="I166" s="27"/>
      <c r="J166" s="27"/>
      <c r="K166" s="27"/>
      <c r="L166" s="27"/>
      <c r="M166" s="27"/>
      <c r="N166" s="27"/>
      <c r="O166" s="27"/>
      <c r="P166" s="27"/>
      <c r="Q166" s="27"/>
      <c r="R166" s="27"/>
      <c r="S166" s="27"/>
      <c r="T166" s="27"/>
      <c r="U166" s="27"/>
    </row>
    <row r="167" spans="1:21" x14ac:dyDescent="0.25">
      <c r="A167" s="27"/>
      <c r="B167" s="27"/>
      <c r="C167" s="27"/>
      <c r="D167" s="27"/>
      <c r="E167" s="27"/>
      <c r="F167" s="27"/>
      <c r="G167" s="27"/>
      <c r="H167" s="27"/>
      <c r="I167" s="27"/>
      <c r="J167" s="27"/>
      <c r="K167" s="27"/>
      <c r="L167" s="27"/>
      <c r="M167" s="27"/>
      <c r="N167" s="27"/>
      <c r="O167" s="27"/>
      <c r="P167" s="27"/>
      <c r="Q167" s="27"/>
      <c r="R167" s="27"/>
      <c r="S167" s="27"/>
      <c r="T167" s="27"/>
      <c r="U167" s="27"/>
    </row>
    <row r="168" spans="1:21" x14ac:dyDescent="0.25">
      <c r="A168" s="27"/>
      <c r="B168" s="27"/>
      <c r="C168" s="27"/>
      <c r="D168" s="27"/>
      <c r="E168" s="27"/>
      <c r="F168" s="27"/>
      <c r="G168" s="27"/>
      <c r="H168" s="27"/>
      <c r="I168" s="27"/>
      <c r="J168" s="27"/>
      <c r="K168" s="27"/>
      <c r="L168" s="27"/>
      <c r="M168" s="27"/>
      <c r="N168" s="27"/>
      <c r="O168" s="27"/>
      <c r="P168" s="27"/>
      <c r="Q168" s="27"/>
      <c r="R168" s="27"/>
      <c r="S168" s="27"/>
      <c r="T168" s="27"/>
      <c r="U168" s="27"/>
    </row>
    <row r="169" spans="1:21" x14ac:dyDescent="0.25">
      <c r="A169" s="27"/>
      <c r="B169" s="27"/>
      <c r="C169" s="27"/>
      <c r="D169" s="27"/>
      <c r="E169" s="27"/>
      <c r="F169" s="27"/>
      <c r="G169" s="27"/>
      <c r="H169" s="27"/>
      <c r="I169" s="27"/>
      <c r="J169" s="27"/>
      <c r="K169" s="27"/>
      <c r="L169" s="27"/>
      <c r="M169" s="27"/>
      <c r="N169" s="27"/>
      <c r="O169" s="27"/>
      <c r="P169" s="27"/>
      <c r="Q169" s="27"/>
      <c r="R169" s="27"/>
      <c r="S169" s="27"/>
      <c r="T169" s="27"/>
      <c r="U169" s="27"/>
    </row>
    <row r="170" spans="1:21" x14ac:dyDescent="0.25">
      <c r="A170" s="27"/>
      <c r="B170" s="27"/>
      <c r="C170" s="27"/>
      <c r="D170" s="27"/>
      <c r="E170" s="27"/>
      <c r="F170" s="27"/>
      <c r="G170" s="27"/>
      <c r="H170" s="27"/>
      <c r="I170" s="27"/>
      <c r="J170" s="27"/>
      <c r="K170" s="27"/>
      <c r="L170" s="27"/>
      <c r="M170" s="27"/>
      <c r="N170" s="27"/>
      <c r="O170" s="27"/>
      <c r="P170" s="27"/>
      <c r="Q170" s="27"/>
      <c r="R170" s="27"/>
      <c r="S170" s="27"/>
      <c r="T170" s="27"/>
      <c r="U170" s="27"/>
    </row>
    <row r="171" spans="1:21" x14ac:dyDescent="0.25">
      <c r="A171" s="27"/>
      <c r="B171" s="27"/>
      <c r="C171" s="27"/>
      <c r="D171" s="27"/>
      <c r="E171" s="27"/>
      <c r="F171" s="27"/>
      <c r="G171" s="27"/>
      <c r="H171" s="27"/>
      <c r="I171" s="27"/>
      <c r="J171" s="27"/>
      <c r="K171" s="27"/>
      <c r="L171" s="27"/>
      <c r="M171" s="27"/>
      <c r="N171" s="27"/>
      <c r="O171" s="27"/>
      <c r="P171" s="27"/>
      <c r="Q171" s="27"/>
      <c r="R171" s="27"/>
      <c r="S171" s="27"/>
      <c r="T171" s="27"/>
      <c r="U171" s="27"/>
    </row>
    <row r="172" spans="1:21" x14ac:dyDescent="0.25">
      <c r="A172" s="27"/>
      <c r="B172" s="27"/>
      <c r="C172" s="27"/>
      <c r="D172" s="27"/>
      <c r="E172" s="27"/>
      <c r="F172" s="27"/>
      <c r="G172" s="27"/>
      <c r="H172" s="27"/>
      <c r="I172" s="27"/>
      <c r="J172" s="27"/>
      <c r="K172" s="27"/>
      <c r="L172" s="27"/>
      <c r="M172" s="27"/>
      <c r="N172" s="27"/>
      <c r="O172" s="27"/>
      <c r="P172" s="27"/>
      <c r="Q172" s="27"/>
      <c r="R172" s="27"/>
      <c r="S172" s="27"/>
      <c r="T172" s="27"/>
      <c r="U172" s="27"/>
    </row>
    <row r="173" spans="1:21" x14ac:dyDescent="0.25">
      <c r="A173" s="27"/>
      <c r="B173" s="27"/>
      <c r="C173" s="27"/>
      <c r="D173" s="27"/>
      <c r="E173" s="27"/>
      <c r="F173" s="27"/>
      <c r="G173" s="27"/>
      <c r="H173" s="27"/>
      <c r="I173" s="27"/>
      <c r="J173" s="27"/>
      <c r="K173" s="27"/>
      <c r="L173" s="27"/>
      <c r="M173" s="27"/>
      <c r="N173" s="27"/>
      <c r="O173" s="27"/>
      <c r="P173" s="27"/>
      <c r="Q173" s="27"/>
      <c r="R173" s="27"/>
      <c r="S173" s="27"/>
      <c r="T173" s="27"/>
      <c r="U173" s="27"/>
    </row>
    <row r="174" spans="1:21" x14ac:dyDescent="0.25">
      <c r="A174" s="27"/>
      <c r="B174" s="27"/>
      <c r="C174" s="27"/>
      <c r="D174" s="27"/>
      <c r="E174" s="27"/>
      <c r="F174" s="27"/>
      <c r="G174" s="27"/>
      <c r="H174" s="27"/>
      <c r="I174" s="27"/>
      <c r="J174" s="27"/>
      <c r="K174" s="27"/>
      <c r="L174" s="27"/>
      <c r="M174" s="27"/>
      <c r="N174" s="27"/>
      <c r="O174" s="27"/>
      <c r="P174" s="27"/>
      <c r="Q174" s="27"/>
      <c r="R174" s="27"/>
      <c r="S174" s="27"/>
      <c r="T174" s="27"/>
      <c r="U174" s="27"/>
    </row>
    <row r="175" spans="1:21" x14ac:dyDescent="0.25">
      <c r="A175" s="27"/>
      <c r="B175" s="27"/>
      <c r="C175" s="27"/>
      <c r="D175" s="27"/>
      <c r="E175" s="27"/>
      <c r="F175" s="27"/>
      <c r="G175" s="27"/>
      <c r="H175" s="27"/>
      <c r="I175" s="27"/>
      <c r="J175" s="27"/>
      <c r="K175" s="27"/>
      <c r="L175" s="27"/>
      <c r="M175" s="27"/>
      <c r="N175" s="27"/>
      <c r="O175" s="27"/>
      <c r="P175" s="27"/>
      <c r="Q175" s="27"/>
      <c r="R175" s="27"/>
      <c r="S175" s="27"/>
      <c r="T175" s="27"/>
      <c r="U175" s="27"/>
    </row>
    <row r="176" spans="1:21" x14ac:dyDescent="0.25">
      <c r="A176" s="27"/>
      <c r="B176" s="27"/>
      <c r="C176" s="27"/>
      <c r="D176" s="27"/>
      <c r="E176" s="27"/>
      <c r="F176" s="27"/>
      <c r="G176" s="27"/>
      <c r="H176" s="27"/>
      <c r="I176" s="27"/>
      <c r="J176" s="27"/>
      <c r="K176" s="27"/>
      <c r="L176" s="27"/>
      <c r="M176" s="27"/>
      <c r="N176" s="27"/>
      <c r="O176" s="27"/>
      <c r="P176" s="27"/>
      <c r="Q176" s="27"/>
      <c r="R176" s="27"/>
      <c r="S176" s="27"/>
      <c r="T176" s="27"/>
      <c r="U176" s="27"/>
    </row>
    <row r="177" spans="1:21" x14ac:dyDescent="0.25">
      <c r="A177" s="27"/>
      <c r="B177" s="27"/>
      <c r="C177" s="27"/>
      <c r="D177" s="27"/>
      <c r="E177" s="27"/>
      <c r="F177" s="27"/>
      <c r="G177" s="27"/>
      <c r="H177" s="27"/>
      <c r="I177" s="27"/>
      <c r="J177" s="27"/>
      <c r="K177" s="27"/>
      <c r="L177" s="27"/>
      <c r="M177" s="27"/>
      <c r="N177" s="27"/>
      <c r="O177" s="27"/>
      <c r="P177" s="27"/>
      <c r="Q177" s="27"/>
      <c r="R177" s="27"/>
      <c r="S177" s="27"/>
      <c r="T177" s="27"/>
      <c r="U177" s="27"/>
    </row>
    <row r="178" spans="1:21" x14ac:dyDescent="0.25">
      <c r="A178" s="27"/>
      <c r="B178" s="27"/>
      <c r="C178" s="27"/>
      <c r="D178" s="27"/>
      <c r="E178" s="27"/>
      <c r="F178" s="27"/>
      <c r="G178" s="27"/>
      <c r="H178" s="27"/>
      <c r="I178" s="27"/>
      <c r="J178" s="27"/>
      <c r="K178" s="27"/>
      <c r="L178" s="27"/>
      <c r="M178" s="27"/>
      <c r="N178" s="27"/>
      <c r="O178" s="27"/>
      <c r="P178" s="27"/>
      <c r="Q178" s="27"/>
      <c r="R178" s="27"/>
      <c r="S178" s="27"/>
      <c r="T178" s="27"/>
      <c r="U178" s="27"/>
    </row>
    <row r="179" spans="1:21" x14ac:dyDescent="0.25">
      <c r="A179" s="27"/>
      <c r="B179" s="27"/>
      <c r="C179" s="27"/>
      <c r="D179" s="27"/>
      <c r="E179" s="27"/>
      <c r="F179" s="27"/>
      <c r="G179" s="27"/>
      <c r="H179" s="27"/>
      <c r="I179" s="27"/>
      <c r="J179" s="27"/>
      <c r="K179" s="27"/>
      <c r="L179" s="27"/>
      <c r="M179" s="27"/>
      <c r="N179" s="27"/>
      <c r="O179" s="27"/>
      <c r="P179" s="27"/>
      <c r="Q179" s="27"/>
      <c r="R179" s="27"/>
      <c r="S179" s="27"/>
      <c r="T179" s="27"/>
      <c r="U179" s="27"/>
    </row>
    <row r="180" spans="1:21" x14ac:dyDescent="0.25">
      <c r="A180" s="27"/>
      <c r="B180" s="27"/>
      <c r="C180" s="27"/>
      <c r="D180" s="27"/>
      <c r="E180" s="27"/>
      <c r="F180" s="27"/>
      <c r="G180" s="27"/>
      <c r="H180" s="27"/>
      <c r="I180" s="27"/>
      <c r="J180" s="27"/>
      <c r="K180" s="27"/>
      <c r="L180" s="27"/>
      <c r="M180" s="27"/>
      <c r="N180" s="27"/>
      <c r="O180" s="27"/>
      <c r="P180" s="27"/>
      <c r="Q180" s="27"/>
      <c r="R180" s="27"/>
      <c r="S180" s="27"/>
      <c r="T180" s="27"/>
      <c r="U180" s="27"/>
    </row>
    <row r="181" spans="1:21" x14ac:dyDescent="0.25">
      <c r="A181" s="27"/>
      <c r="B181" s="27"/>
      <c r="C181" s="27"/>
      <c r="D181" s="27"/>
      <c r="E181" s="27"/>
      <c r="F181" s="27"/>
      <c r="G181" s="27"/>
      <c r="H181" s="27"/>
      <c r="I181" s="27"/>
      <c r="J181" s="27"/>
      <c r="K181" s="27"/>
      <c r="L181" s="27"/>
      <c r="M181" s="27"/>
      <c r="N181" s="27"/>
      <c r="O181" s="27"/>
      <c r="P181" s="27"/>
      <c r="Q181" s="27"/>
      <c r="R181" s="27"/>
      <c r="S181" s="27"/>
      <c r="T181" s="27"/>
      <c r="U181" s="27"/>
    </row>
    <row r="182" spans="1:21" x14ac:dyDescent="0.25">
      <c r="A182" s="27"/>
      <c r="B182" s="27"/>
      <c r="C182" s="27"/>
      <c r="D182" s="27"/>
      <c r="E182" s="27"/>
      <c r="F182" s="27"/>
      <c r="G182" s="27"/>
      <c r="H182" s="27"/>
      <c r="I182" s="27"/>
      <c r="J182" s="27"/>
      <c r="K182" s="27"/>
      <c r="L182" s="27"/>
      <c r="M182" s="27"/>
      <c r="N182" s="27"/>
      <c r="O182" s="27"/>
      <c r="P182" s="27"/>
      <c r="Q182" s="27"/>
      <c r="R182" s="27"/>
      <c r="S182" s="27"/>
      <c r="T182" s="27"/>
      <c r="U182" s="27"/>
    </row>
    <row r="183" spans="1:21" x14ac:dyDescent="0.25">
      <c r="A183" s="27"/>
      <c r="B183" s="27"/>
      <c r="C183" s="27"/>
      <c r="D183" s="27"/>
      <c r="E183" s="27"/>
      <c r="F183" s="27"/>
      <c r="G183" s="27"/>
      <c r="H183" s="27"/>
      <c r="I183" s="27"/>
      <c r="J183" s="27"/>
      <c r="K183" s="27"/>
      <c r="L183" s="27"/>
      <c r="M183" s="27"/>
      <c r="N183" s="27"/>
      <c r="O183" s="27"/>
      <c r="P183" s="27"/>
      <c r="Q183" s="27"/>
      <c r="R183" s="27"/>
      <c r="S183" s="27"/>
      <c r="T183" s="27"/>
      <c r="U183" s="27"/>
    </row>
    <row r="184" spans="1:21" x14ac:dyDescent="0.25">
      <c r="A184" s="27"/>
      <c r="B184" s="27"/>
      <c r="C184" s="27"/>
      <c r="D184" s="27"/>
      <c r="E184" s="27"/>
      <c r="F184" s="27"/>
      <c r="G184" s="27"/>
      <c r="H184" s="27"/>
      <c r="I184" s="27"/>
      <c r="J184" s="27"/>
      <c r="K184" s="27"/>
      <c r="L184" s="27"/>
      <c r="M184" s="27"/>
      <c r="N184" s="27"/>
      <c r="O184" s="27"/>
      <c r="P184" s="27"/>
      <c r="Q184" s="27"/>
      <c r="R184" s="27"/>
      <c r="S184" s="27"/>
      <c r="T184" s="27"/>
      <c r="U184" s="27"/>
    </row>
    <row r="185" spans="1:21" x14ac:dyDescent="0.25">
      <c r="A185" s="27"/>
      <c r="B185" s="27"/>
      <c r="C185" s="27"/>
      <c r="D185" s="27"/>
      <c r="E185" s="27"/>
      <c r="F185" s="27"/>
      <c r="G185" s="27"/>
      <c r="H185" s="27"/>
      <c r="I185" s="27"/>
      <c r="J185" s="27"/>
      <c r="K185" s="27"/>
      <c r="L185" s="27"/>
      <c r="M185" s="27"/>
      <c r="N185" s="27"/>
      <c r="O185" s="27"/>
      <c r="P185" s="27"/>
      <c r="Q185" s="27"/>
      <c r="R185" s="27"/>
      <c r="S185" s="27"/>
      <c r="T185" s="27"/>
      <c r="U185" s="27"/>
    </row>
    <row r="186" spans="1:21" x14ac:dyDescent="0.25">
      <c r="A186" s="27"/>
      <c r="B186" s="27"/>
      <c r="C186" s="27"/>
      <c r="D186" s="27"/>
      <c r="E186" s="27"/>
      <c r="F186" s="27"/>
      <c r="G186" s="27"/>
      <c r="H186" s="27"/>
      <c r="I186" s="27"/>
      <c r="J186" s="27"/>
      <c r="K186" s="27"/>
      <c r="L186" s="27"/>
      <c r="M186" s="27"/>
      <c r="N186" s="27"/>
      <c r="O186" s="27"/>
      <c r="P186" s="27"/>
      <c r="Q186" s="27"/>
      <c r="R186" s="27"/>
      <c r="S186" s="27"/>
      <c r="T186" s="27"/>
      <c r="U186" s="27"/>
    </row>
    <row r="187" spans="1:21" x14ac:dyDescent="0.25">
      <c r="A187" s="27"/>
      <c r="B187" s="27"/>
      <c r="C187" s="27"/>
      <c r="D187" s="27"/>
      <c r="E187" s="27"/>
      <c r="F187" s="27"/>
      <c r="G187" s="27"/>
      <c r="H187" s="27"/>
      <c r="I187" s="27"/>
      <c r="J187" s="27"/>
      <c r="K187" s="27"/>
      <c r="L187" s="27"/>
      <c r="M187" s="27"/>
      <c r="N187" s="27"/>
      <c r="O187" s="27"/>
      <c r="P187" s="27"/>
      <c r="Q187" s="27"/>
      <c r="R187" s="27"/>
      <c r="S187" s="27"/>
      <c r="T187" s="27"/>
      <c r="U187" s="27"/>
    </row>
    <row r="188" spans="1:21" x14ac:dyDescent="0.25">
      <c r="A188" s="27"/>
      <c r="B188" s="27"/>
      <c r="C188" s="27"/>
      <c r="D188" s="27"/>
      <c r="E188" s="27"/>
      <c r="F188" s="27"/>
      <c r="G188" s="27"/>
      <c r="H188" s="27"/>
      <c r="I188" s="27"/>
      <c r="J188" s="27"/>
      <c r="K188" s="27"/>
      <c r="L188" s="27"/>
      <c r="M188" s="27"/>
      <c r="N188" s="27"/>
      <c r="O188" s="27"/>
      <c r="P188" s="27"/>
      <c r="Q188" s="27"/>
      <c r="R188" s="27"/>
      <c r="S188" s="27"/>
      <c r="T188" s="27"/>
      <c r="U188" s="27"/>
    </row>
    <row r="189" spans="1:21" x14ac:dyDescent="0.25">
      <c r="A189" s="27"/>
      <c r="B189" s="27"/>
      <c r="C189" s="27"/>
      <c r="D189" s="27"/>
      <c r="E189" s="27"/>
      <c r="F189" s="27"/>
      <c r="G189" s="27"/>
      <c r="H189" s="27"/>
      <c r="I189" s="27"/>
      <c r="J189" s="27"/>
      <c r="K189" s="27"/>
      <c r="L189" s="27"/>
      <c r="M189" s="27"/>
      <c r="N189" s="27"/>
      <c r="O189" s="27"/>
      <c r="P189" s="27"/>
      <c r="Q189" s="27"/>
      <c r="R189" s="27"/>
      <c r="S189" s="27"/>
      <c r="T189" s="27"/>
      <c r="U189" s="27"/>
    </row>
    <row r="190" spans="1:21" x14ac:dyDescent="0.25">
      <c r="A190" s="27"/>
      <c r="B190" s="27"/>
      <c r="C190" s="27"/>
      <c r="D190" s="27"/>
      <c r="E190" s="27"/>
      <c r="F190" s="27"/>
      <c r="G190" s="27"/>
      <c r="H190" s="27"/>
      <c r="I190" s="27"/>
      <c r="J190" s="27"/>
      <c r="K190" s="27"/>
      <c r="L190" s="27"/>
      <c r="M190" s="27"/>
      <c r="N190" s="27"/>
      <c r="O190" s="27"/>
      <c r="P190" s="27"/>
      <c r="Q190" s="27"/>
      <c r="R190" s="27"/>
      <c r="S190" s="27"/>
      <c r="T190" s="27"/>
      <c r="U190" s="27"/>
    </row>
    <row r="191" spans="1:21" x14ac:dyDescent="0.25">
      <c r="A191" s="27"/>
      <c r="B191" s="27"/>
      <c r="C191" s="27"/>
      <c r="D191" s="27"/>
      <c r="E191" s="27"/>
      <c r="F191" s="27"/>
      <c r="G191" s="27"/>
      <c r="H191" s="27"/>
      <c r="I191" s="27"/>
      <c r="J191" s="27"/>
      <c r="K191" s="27"/>
      <c r="L191" s="27"/>
      <c r="M191" s="27"/>
      <c r="N191" s="27"/>
      <c r="O191" s="27"/>
      <c r="P191" s="27"/>
      <c r="Q191" s="27"/>
      <c r="R191" s="27"/>
      <c r="S191" s="27"/>
      <c r="T191" s="27"/>
      <c r="U191" s="27"/>
    </row>
    <row r="192" spans="1:21" x14ac:dyDescent="0.25">
      <c r="A192" s="27"/>
      <c r="B192" s="27"/>
      <c r="C192" s="27"/>
      <c r="D192" s="27"/>
      <c r="E192" s="27"/>
      <c r="F192" s="27"/>
      <c r="G192" s="27"/>
      <c r="H192" s="27"/>
      <c r="I192" s="27"/>
      <c r="J192" s="27"/>
      <c r="K192" s="27"/>
      <c r="L192" s="27"/>
      <c r="M192" s="27"/>
      <c r="N192" s="27"/>
      <c r="O192" s="27"/>
      <c r="P192" s="27"/>
      <c r="Q192" s="27"/>
      <c r="R192" s="27"/>
      <c r="S192" s="27"/>
      <c r="T192" s="27"/>
      <c r="U192" s="27"/>
    </row>
    <row r="193" spans="1:21" x14ac:dyDescent="0.25">
      <c r="A193" s="27"/>
      <c r="B193" s="27"/>
      <c r="C193" s="27"/>
      <c r="D193" s="27"/>
      <c r="E193" s="27"/>
      <c r="F193" s="27"/>
      <c r="G193" s="27"/>
      <c r="H193" s="27"/>
      <c r="I193" s="27"/>
      <c r="J193" s="27"/>
      <c r="K193" s="27"/>
      <c r="L193" s="27"/>
      <c r="M193" s="27"/>
      <c r="N193" s="27"/>
      <c r="O193" s="27"/>
      <c r="P193" s="27"/>
      <c r="Q193" s="27"/>
      <c r="R193" s="27"/>
      <c r="S193" s="27"/>
      <c r="T193" s="27"/>
      <c r="U193" s="27"/>
    </row>
    <row r="194" spans="1:21" x14ac:dyDescent="0.25">
      <c r="A194" s="27"/>
      <c r="B194" s="27"/>
      <c r="C194" s="27"/>
      <c r="D194" s="27"/>
      <c r="E194" s="27"/>
      <c r="F194" s="27"/>
      <c r="G194" s="27"/>
      <c r="H194" s="27"/>
      <c r="I194" s="27"/>
      <c r="J194" s="27"/>
      <c r="K194" s="27"/>
      <c r="L194" s="27"/>
      <c r="M194" s="27"/>
      <c r="N194" s="27"/>
      <c r="O194" s="27"/>
      <c r="P194" s="27"/>
      <c r="Q194" s="27"/>
      <c r="R194" s="27"/>
      <c r="S194" s="27"/>
      <c r="T194" s="27"/>
      <c r="U194" s="27"/>
    </row>
    <row r="195" spans="1:21" x14ac:dyDescent="0.25">
      <c r="A195" s="27"/>
      <c r="B195" s="27"/>
      <c r="C195" s="27"/>
      <c r="D195" s="27"/>
      <c r="E195" s="27"/>
      <c r="F195" s="27"/>
      <c r="G195" s="27"/>
      <c r="H195" s="27"/>
      <c r="I195" s="27"/>
      <c r="J195" s="27"/>
      <c r="K195" s="27"/>
      <c r="L195" s="27"/>
      <c r="M195" s="27"/>
      <c r="N195" s="27"/>
      <c r="O195" s="27"/>
      <c r="P195" s="27"/>
      <c r="Q195" s="27"/>
      <c r="R195" s="27"/>
      <c r="S195" s="27"/>
      <c r="T195" s="27"/>
      <c r="U195" s="27"/>
    </row>
    <row r="196" spans="1:21" x14ac:dyDescent="0.25">
      <c r="A196" s="27"/>
      <c r="B196" s="27"/>
      <c r="C196" s="27"/>
      <c r="D196" s="27"/>
      <c r="E196" s="27"/>
      <c r="F196" s="27"/>
      <c r="G196" s="27"/>
      <c r="H196" s="27"/>
      <c r="I196" s="27"/>
      <c r="J196" s="27"/>
      <c r="K196" s="27"/>
      <c r="L196" s="27"/>
      <c r="M196" s="27"/>
      <c r="N196" s="27"/>
      <c r="O196" s="27"/>
      <c r="P196" s="27"/>
      <c r="Q196" s="27"/>
      <c r="R196" s="27"/>
      <c r="S196" s="27"/>
      <c r="T196" s="27"/>
      <c r="U196" s="27"/>
    </row>
    <row r="197" spans="1:21" x14ac:dyDescent="0.25">
      <c r="A197" s="27"/>
      <c r="B197" s="27"/>
      <c r="C197" s="27"/>
      <c r="D197" s="27"/>
      <c r="E197" s="27"/>
      <c r="F197" s="27"/>
      <c r="G197" s="27"/>
      <c r="H197" s="27"/>
      <c r="I197" s="27"/>
      <c r="J197" s="27"/>
      <c r="K197" s="27"/>
      <c r="L197" s="27"/>
      <c r="M197" s="27"/>
      <c r="N197" s="27"/>
      <c r="O197" s="27"/>
      <c r="P197" s="27"/>
      <c r="Q197" s="27"/>
      <c r="R197" s="27"/>
      <c r="S197" s="27"/>
      <c r="T197" s="27"/>
      <c r="U197" s="27"/>
    </row>
    <row r="198" spans="1:21" x14ac:dyDescent="0.25">
      <c r="A198" s="27"/>
      <c r="B198" s="27"/>
      <c r="C198" s="27"/>
      <c r="D198" s="27"/>
      <c r="E198" s="27"/>
      <c r="F198" s="27"/>
      <c r="G198" s="27"/>
      <c r="H198" s="27"/>
      <c r="I198" s="27"/>
      <c r="J198" s="27"/>
      <c r="K198" s="27"/>
      <c r="L198" s="27"/>
      <c r="M198" s="27"/>
      <c r="N198" s="27"/>
      <c r="O198" s="27"/>
      <c r="P198" s="27"/>
      <c r="Q198" s="27"/>
      <c r="R198" s="27"/>
      <c r="S198" s="27"/>
      <c r="T198" s="27"/>
      <c r="U198" s="27"/>
    </row>
    <row r="199" spans="1:21" x14ac:dyDescent="0.25">
      <c r="A199" s="27"/>
      <c r="B199" s="27"/>
      <c r="C199" s="27"/>
      <c r="D199" s="27"/>
      <c r="E199" s="27"/>
      <c r="F199" s="27"/>
      <c r="G199" s="27"/>
      <c r="H199" s="27"/>
      <c r="I199" s="27"/>
      <c r="J199" s="27"/>
      <c r="K199" s="27"/>
      <c r="L199" s="27"/>
      <c r="M199" s="27"/>
      <c r="N199" s="27"/>
      <c r="O199" s="27"/>
      <c r="P199" s="27"/>
      <c r="Q199" s="27"/>
      <c r="R199" s="27"/>
      <c r="S199" s="27"/>
      <c r="T199" s="27"/>
      <c r="U199" s="27"/>
    </row>
    <row r="200" spans="1:21" x14ac:dyDescent="0.25">
      <c r="A200" s="27"/>
      <c r="B200" s="27"/>
      <c r="C200" s="27"/>
      <c r="D200" s="27"/>
      <c r="E200" s="27"/>
      <c r="F200" s="27"/>
      <c r="G200" s="27"/>
      <c r="H200" s="27"/>
      <c r="I200" s="27"/>
      <c r="J200" s="27"/>
      <c r="K200" s="27"/>
      <c r="L200" s="27"/>
      <c r="M200" s="27"/>
      <c r="N200" s="27"/>
      <c r="O200" s="27"/>
      <c r="P200" s="27"/>
      <c r="Q200" s="27"/>
      <c r="R200" s="27"/>
      <c r="S200" s="27"/>
      <c r="T200" s="27"/>
      <c r="U200" s="27"/>
    </row>
    <row r="201" spans="1:21" x14ac:dyDescent="0.25">
      <c r="A201" s="27"/>
      <c r="B201" s="27"/>
      <c r="C201" s="27"/>
      <c r="D201" s="27"/>
      <c r="E201" s="27"/>
      <c r="F201" s="27"/>
      <c r="G201" s="27"/>
      <c r="H201" s="27"/>
      <c r="I201" s="27"/>
      <c r="J201" s="27"/>
      <c r="K201" s="27"/>
      <c r="L201" s="27"/>
      <c r="M201" s="27"/>
      <c r="N201" s="27"/>
      <c r="O201" s="27"/>
      <c r="P201" s="27"/>
      <c r="Q201" s="27"/>
      <c r="R201" s="27"/>
      <c r="S201" s="27"/>
      <c r="T201" s="27"/>
      <c r="U201" s="27"/>
    </row>
    <row r="202" spans="1:21" x14ac:dyDescent="0.25">
      <c r="A202" s="27"/>
      <c r="B202" s="27"/>
      <c r="C202" s="27"/>
      <c r="D202" s="27"/>
      <c r="E202" s="27"/>
      <c r="F202" s="27"/>
      <c r="G202" s="27"/>
      <c r="H202" s="27"/>
      <c r="I202" s="27"/>
      <c r="J202" s="27"/>
      <c r="K202" s="27"/>
      <c r="L202" s="27"/>
      <c r="M202" s="27"/>
      <c r="N202" s="27"/>
      <c r="O202" s="27"/>
      <c r="P202" s="27"/>
      <c r="Q202" s="27"/>
      <c r="R202" s="27"/>
      <c r="S202" s="27"/>
      <c r="T202" s="27"/>
      <c r="U202" s="27"/>
    </row>
    <row r="203" spans="1:21" x14ac:dyDescent="0.25">
      <c r="A203" s="27"/>
      <c r="B203" s="27"/>
      <c r="C203" s="27"/>
      <c r="D203" s="27"/>
      <c r="E203" s="27"/>
      <c r="F203" s="27"/>
      <c r="G203" s="27"/>
      <c r="H203" s="27"/>
      <c r="I203" s="27"/>
      <c r="J203" s="27"/>
      <c r="K203" s="27"/>
      <c r="L203" s="27"/>
      <c r="M203" s="27"/>
      <c r="N203" s="27"/>
      <c r="O203" s="27"/>
      <c r="P203" s="27"/>
      <c r="Q203" s="27"/>
      <c r="R203" s="27"/>
      <c r="S203" s="27"/>
      <c r="T203" s="27"/>
      <c r="U203" s="27"/>
    </row>
    <row r="204" spans="1:21" x14ac:dyDescent="0.25">
      <c r="A204" s="27"/>
      <c r="B204" s="27"/>
      <c r="C204" s="27"/>
      <c r="D204" s="27"/>
      <c r="E204" s="27"/>
      <c r="F204" s="27"/>
      <c r="G204" s="27"/>
      <c r="H204" s="27"/>
      <c r="I204" s="27"/>
      <c r="J204" s="27"/>
      <c r="K204" s="27"/>
      <c r="L204" s="27"/>
      <c r="M204" s="27"/>
      <c r="N204" s="27"/>
      <c r="O204" s="27"/>
      <c r="P204" s="27"/>
      <c r="Q204" s="27"/>
      <c r="R204" s="27"/>
      <c r="S204" s="27"/>
      <c r="T204" s="27"/>
      <c r="U204" s="27"/>
    </row>
    <row r="205" spans="1:21" x14ac:dyDescent="0.25">
      <c r="A205" s="27"/>
      <c r="B205" s="27"/>
      <c r="C205" s="27"/>
      <c r="D205" s="27"/>
      <c r="E205" s="27"/>
      <c r="F205" s="27"/>
      <c r="G205" s="27"/>
      <c r="H205" s="27"/>
      <c r="I205" s="27"/>
      <c r="J205" s="27"/>
      <c r="K205" s="27"/>
      <c r="L205" s="27"/>
      <c r="M205" s="27"/>
      <c r="N205" s="27"/>
      <c r="O205" s="27"/>
      <c r="P205" s="27"/>
      <c r="Q205" s="27"/>
      <c r="R205" s="27"/>
      <c r="S205" s="27"/>
      <c r="T205" s="27"/>
      <c r="U205" s="27"/>
    </row>
    <row r="206" spans="1:21" x14ac:dyDescent="0.25">
      <c r="A206" s="27"/>
      <c r="B206" s="27"/>
      <c r="C206" s="27"/>
      <c r="D206" s="27"/>
      <c r="E206" s="27"/>
      <c r="F206" s="27"/>
      <c r="G206" s="27"/>
      <c r="H206" s="27"/>
      <c r="I206" s="27"/>
      <c r="J206" s="27"/>
      <c r="K206" s="27"/>
      <c r="L206" s="27"/>
      <c r="M206" s="27"/>
      <c r="N206" s="27"/>
      <c r="O206" s="27"/>
      <c r="P206" s="27"/>
      <c r="Q206" s="27"/>
      <c r="R206" s="27"/>
      <c r="S206" s="27"/>
      <c r="T206" s="27"/>
      <c r="U206" s="27"/>
    </row>
    <row r="207" spans="1:21" x14ac:dyDescent="0.25">
      <c r="A207" s="27"/>
      <c r="B207" s="27"/>
      <c r="C207" s="27"/>
      <c r="D207" s="27"/>
      <c r="E207" s="27"/>
      <c r="F207" s="27"/>
      <c r="G207" s="27"/>
      <c r="H207" s="27"/>
      <c r="I207" s="27"/>
      <c r="J207" s="27"/>
      <c r="K207" s="27"/>
      <c r="L207" s="27"/>
      <c r="M207" s="27"/>
      <c r="N207" s="27"/>
      <c r="O207" s="27"/>
      <c r="P207" s="27"/>
      <c r="Q207" s="27"/>
      <c r="R207" s="27"/>
      <c r="S207" s="27"/>
      <c r="T207" s="27"/>
      <c r="U207" s="27"/>
    </row>
    <row r="208" spans="1:21" x14ac:dyDescent="0.25">
      <c r="A208" s="27"/>
      <c r="B208" s="27"/>
      <c r="C208" s="27"/>
      <c r="D208" s="27"/>
      <c r="E208" s="27"/>
      <c r="F208" s="27"/>
      <c r="G208" s="27"/>
      <c r="H208" s="27"/>
      <c r="I208" s="27"/>
      <c r="J208" s="27"/>
      <c r="K208" s="27"/>
      <c r="L208" s="27"/>
      <c r="M208" s="27"/>
      <c r="N208" s="27"/>
      <c r="O208" s="27"/>
      <c r="P208" s="27"/>
      <c r="Q208" s="27"/>
      <c r="R208" s="27"/>
      <c r="S208" s="27"/>
      <c r="T208" s="27"/>
      <c r="U208" s="27"/>
    </row>
    <row r="209" spans="1:21" x14ac:dyDescent="0.25">
      <c r="A209" s="27"/>
      <c r="B209" s="27"/>
      <c r="C209" s="27"/>
      <c r="D209" s="27"/>
      <c r="E209" s="27"/>
      <c r="F209" s="27"/>
      <c r="G209" s="27"/>
      <c r="H209" s="27"/>
      <c r="I209" s="27"/>
      <c r="J209" s="27"/>
      <c r="K209" s="27"/>
      <c r="L209" s="27"/>
      <c r="M209" s="27"/>
      <c r="N209" s="27"/>
      <c r="O209" s="27"/>
      <c r="P209" s="27"/>
      <c r="Q209" s="27"/>
      <c r="R209" s="27"/>
      <c r="S209" s="27"/>
      <c r="T209" s="27"/>
      <c r="U209" s="27"/>
    </row>
    <row r="210" spans="1:21" x14ac:dyDescent="0.25">
      <c r="A210" s="27"/>
      <c r="B210" s="27"/>
      <c r="C210" s="27"/>
      <c r="D210" s="27"/>
      <c r="E210" s="27"/>
      <c r="F210" s="27"/>
      <c r="G210" s="27"/>
      <c r="H210" s="27"/>
      <c r="I210" s="27"/>
      <c r="J210" s="27"/>
      <c r="K210" s="27"/>
      <c r="L210" s="27"/>
      <c r="M210" s="27"/>
      <c r="N210" s="27"/>
      <c r="O210" s="27"/>
      <c r="P210" s="27"/>
      <c r="Q210" s="27"/>
      <c r="R210" s="27"/>
      <c r="S210" s="27"/>
      <c r="T210" s="27"/>
      <c r="U210" s="27"/>
    </row>
    <row r="211" spans="1:21" x14ac:dyDescent="0.25">
      <c r="A211" s="27"/>
      <c r="B211" s="27"/>
      <c r="C211" s="27"/>
      <c r="D211" s="27"/>
      <c r="E211" s="27"/>
      <c r="F211" s="27"/>
      <c r="G211" s="27"/>
      <c r="H211" s="27"/>
      <c r="I211" s="27"/>
      <c r="J211" s="27"/>
      <c r="K211" s="27"/>
      <c r="L211" s="27"/>
      <c r="M211" s="27"/>
      <c r="N211" s="27"/>
      <c r="O211" s="27"/>
      <c r="P211" s="27"/>
      <c r="Q211" s="27"/>
      <c r="R211" s="27"/>
      <c r="S211" s="27"/>
      <c r="T211" s="27"/>
      <c r="U211" s="27"/>
    </row>
    <row r="212" spans="1:21" x14ac:dyDescent="0.25">
      <c r="A212" s="27"/>
      <c r="B212" s="27"/>
      <c r="C212" s="27"/>
      <c r="D212" s="27"/>
      <c r="E212" s="27"/>
      <c r="F212" s="27"/>
      <c r="G212" s="27"/>
      <c r="H212" s="27"/>
      <c r="I212" s="27"/>
      <c r="J212" s="27"/>
      <c r="K212" s="27"/>
      <c r="L212" s="27"/>
      <c r="M212" s="27"/>
      <c r="N212" s="27"/>
      <c r="O212" s="27"/>
      <c r="P212" s="27"/>
      <c r="Q212" s="27"/>
      <c r="R212" s="27"/>
      <c r="S212" s="27"/>
      <c r="T212" s="27"/>
      <c r="U212" s="27"/>
    </row>
    <row r="213" spans="1:21" x14ac:dyDescent="0.25">
      <c r="A213" s="27"/>
      <c r="B213" s="27"/>
      <c r="C213" s="27"/>
      <c r="D213" s="27"/>
      <c r="E213" s="27"/>
      <c r="F213" s="27"/>
      <c r="G213" s="27"/>
      <c r="H213" s="27"/>
      <c r="I213" s="27"/>
      <c r="J213" s="27"/>
      <c r="K213" s="27"/>
      <c r="L213" s="27"/>
      <c r="M213" s="27"/>
      <c r="N213" s="27"/>
      <c r="O213" s="27"/>
      <c r="P213" s="27"/>
      <c r="Q213" s="27"/>
      <c r="R213" s="27"/>
      <c r="S213" s="27"/>
      <c r="T213" s="27"/>
      <c r="U213" s="27"/>
    </row>
    <row r="214" spans="1:21" x14ac:dyDescent="0.25">
      <c r="A214" s="27"/>
      <c r="B214" s="27"/>
      <c r="C214" s="27"/>
      <c r="D214" s="27"/>
      <c r="E214" s="27"/>
      <c r="F214" s="27"/>
      <c r="G214" s="27"/>
      <c r="H214" s="27"/>
      <c r="I214" s="27"/>
      <c r="J214" s="27"/>
      <c r="K214" s="27"/>
      <c r="L214" s="27"/>
      <c r="M214" s="27"/>
      <c r="N214" s="27"/>
      <c r="O214" s="27"/>
      <c r="P214" s="27"/>
      <c r="Q214" s="27"/>
      <c r="R214" s="27"/>
      <c r="S214" s="27"/>
      <c r="T214" s="27"/>
      <c r="U214" s="27"/>
    </row>
    <row r="215" spans="1:21" x14ac:dyDescent="0.25">
      <c r="A215" s="27"/>
      <c r="B215" s="27"/>
      <c r="C215" s="27"/>
      <c r="D215" s="27"/>
      <c r="E215" s="27"/>
      <c r="F215" s="27"/>
      <c r="G215" s="27"/>
      <c r="H215" s="27"/>
      <c r="I215" s="27"/>
      <c r="J215" s="27"/>
      <c r="K215" s="27"/>
      <c r="L215" s="27"/>
      <c r="M215" s="27"/>
      <c r="N215" s="27"/>
      <c r="O215" s="27"/>
      <c r="P215" s="27"/>
      <c r="Q215" s="27"/>
      <c r="R215" s="27"/>
      <c r="S215" s="27"/>
      <c r="T215" s="27"/>
      <c r="U215" s="27"/>
    </row>
    <row r="216" spans="1:21" x14ac:dyDescent="0.25">
      <c r="A216" s="27"/>
      <c r="B216" s="27"/>
      <c r="C216" s="27"/>
      <c r="D216" s="27"/>
      <c r="E216" s="27"/>
      <c r="F216" s="27"/>
      <c r="G216" s="27"/>
      <c r="H216" s="27"/>
      <c r="I216" s="27"/>
      <c r="J216" s="27"/>
      <c r="K216" s="27"/>
      <c r="L216" s="27"/>
      <c r="M216" s="27"/>
      <c r="N216" s="27"/>
      <c r="O216" s="27"/>
      <c r="P216" s="27"/>
      <c r="Q216" s="27"/>
      <c r="R216" s="27"/>
      <c r="S216" s="27"/>
      <c r="T216" s="27"/>
      <c r="U216" s="27"/>
    </row>
    <row r="217" spans="1:21" x14ac:dyDescent="0.25">
      <c r="A217" s="27"/>
      <c r="B217" s="27"/>
      <c r="C217" s="27"/>
      <c r="D217" s="27"/>
      <c r="E217" s="27"/>
      <c r="F217" s="27"/>
      <c r="G217" s="27"/>
      <c r="H217" s="27"/>
      <c r="I217" s="27"/>
      <c r="J217" s="27"/>
      <c r="K217" s="27"/>
      <c r="L217" s="27"/>
      <c r="M217" s="27"/>
      <c r="N217" s="27"/>
      <c r="O217" s="27"/>
      <c r="P217" s="27"/>
      <c r="Q217" s="27"/>
      <c r="R217" s="27"/>
      <c r="S217" s="27"/>
      <c r="T217" s="27"/>
      <c r="U217" s="27"/>
    </row>
    <row r="218" spans="1:21" x14ac:dyDescent="0.25">
      <c r="A218" s="27"/>
      <c r="B218" s="27"/>
      <c r="C218" s="27"/>
      <c r="D218" s="27"/>
      <c r="E218" s="27"/>
      <c r="F218" s="27"/>
      <c r="G218" s="27"/>
      <c r="H218" s="27"/>
      <c r="I218" s="27"/>
      <c r="J218" s="27"/>
      <c r="K218" s="27"/>
      <c r="L218" s="27"/>
      <c r="M218" s="27"/>
      <c r="N218" s="27"/>
      <c r="O218" s="27"/>
      <c r="P218" s="27"/>
      <c r="Q218" s="27"/>
      <c r="R218" s="27"/>
      <c r="S218" s="27"/>
      <c r="T218" s="27"/>
      <c r="U218" s="27"/>
    </row>
    <row r="219" spans="1:21" x14ac:dyDescent="0.25">
      <c r="A219" s="27"/>
      <c r="B219" s="27"/>
      <c r="C219" s="27"/>
      <c r="D219" s="27"/>
      <c r="E219" s="27"/>
      <c r="F219" s="27"/>
      <c r="G219" s="27"/>
      <c r="H219" s="27"/>
      <c r="I219" s="27"/>
      <c r="J219" s="27"/>
      <c r="K219" s="27"/>
      <c r="L219" s="27"/>
      <c r="M219" s="27"/>
      <c r="N219" s="27"/>
      <c r="O219" s="27"/>
      <c r="P219" s="27"/>
      <c r="Q219" s="27"/>
      <c r="R219" s="27"/>
      <c r="S219" s="27"/>
      <c r="T219" s="27"/>
      <c r="U219" s="27"/>
    </row>
    <row r="220" spans="1:21" x14ac:dyDescent="0.25">
      <c r="A220" s="27"/>
      <c r="B220" s="27"/>
      <c r="C220" s="27"/>
      <c r="D220" s="27"/>
      <c r="E220" s="27"/>
      <c r="F220" s="27"/>
      <c r="G220" s="27"/>
      <c r="H220" s="27"/>
      <c r="I220" s="27"/>
      <c r="J220" s="27"/>
      <c r="K220" s="27"/>
      <c r="L220" s="27"/>
      <c r="M220" s="27"/>
      <c r="N220" s="27"/>
      <c r="O220" s="27"/>
      <c r="P220" s="27"/>
      <c r="Q220" s="27"/>
      <c r="R220" s="27"/>
      <c r="S220" s="27"/>
      <c r="T220" s="27"/>
      <c r="U220" s="27"/>
    </row>
    <row r="221" spans="1:21" x14ac:dyDescent="0.25">
      <c r="A221" s="27"/>
      <c r="B221" s="27"/>
      <c r="C221" s="27"/>
      <c r="D221" s="27"/>
      <c r="E221" s="27"/>
      <c r="F221" s="27"/>
      <c r="G221" s="27"/>
      <c r="H221" s="27"/>
      <c r="I221" s="27"/>
      <c r="J221" s="27"/>
      <c r="K221" s="27"/>
      <c r="L221" s="27"/>
      <c r="M221" s="27"/>
      <c r="N221" s="27"/>
      <c r="O221" s="27"/>
      <c r="P221" s="27"/>
      <c r="Q221" s="27"/>
      <c r="R221" s="27"/>
      <c r="S221" s="27"/>
      <c r="T221" s="27"/>
      <c r="U221" s="27"/>
    </row>
    <row r="222" spans="1:21" x14ac:dyDescent="0.25">
      <c r="A222" s="27"/>
      <c r="B222" s="27"/>
      <c r="C222" s="27"/>
      <c r="D222" s="27"/>
      <c r="E222" s="27"/>
      <c r="F222" s="27"/>
      <c r="G222" s="27"/>
      <c r="H222" s="27"/>
      <c r="I222" s="27"/>
      <c r="J222" s="27"/>
      <c r="K222" s="27"/>
      <c r="L222" s="27"/>
      <c r="M222" s="27"/>
      <c r="N222" s="27"/>
      <c r="O222" s="27"/>
      <c r="P222" s="27"/>
      <c r="Q222" s="27"/>
      <c r="R222" s="27"/>
      <c r="S222" s="27"/>
      <c r="T222" s="27"/>
      <c r="U222" s="27"/>
    </row>
    <row r="223" spans="1:21" x14ac:dyDescent="0.25">
      <c r="A223" s="27"/>
      <c r="B223" s="27"/>
      <c r="C223" s="27"/>
      <c r="D223" s="27"/>
      <c r="E223" s="27"/>
      <c r="F223" s="27"/>
      <c r="G223" s="27"/>
      <c r="H223" s="27"/>
      <c r="I223" s="27"/>
      <c r="J223" s="27"/>
      <c r="K223" s="27"/>
      <c r="L223" s="27"/>
      <c r="M223" s="27"/>
      <c r="N223" s="27"/>
      <c r="O223" s="27"/>
      <c r="P223" s="27"/>
      <c r="Q223" s="27"/>
      <c r="R223" s="27"/>
      <c r="S223" s="27"/>
      <c r="T223" s="27"/>
      <c r="U223" s="27"/>
    </row>
    <row r="224" spans="1:21" x14ac:dyDescent="0.25">
      <c r="A224" s="27"/>
      <c r="B224" s="27"/>
      <c r="C224" s="27"/>
      <c r="D224" s="27"/>
      <c r="E224" s="27"/>
      <c r="F224" s="27"/>
      <c r="G224" s="27"/>
      <c r="H224" s="27"/>
      <c r="I224" s="27"/>
      <c r="J224" s="27"/>
      <c r="K224" s="27"/>
      <c r="L224" s="27"/>
      <c r="M224" s="27"/>
      <c r="N224" s="27"/>
      <c r="O224" s="27"/>
      <c r="P224" s="27"/>
      <c r="Q224" s="27"/>
      <c r="R224" s="27"/>
      <c r="S224" s="27"/>
      <c r="T224" s="27"/>
      <c r="U224" s="27"/>
    </row>
    <row r="225" spans="1:21" x14ac:dyDescent="0.25">
      <c r="A225" s="27"/>
      <c r="B225" s="27"/>
      <c r="C225" s="27"/>
      <c r="D225" s="27"/>
      <c r="E225" s="27"/>
      <c r="F225" s="27"/>
      <c r="G225" s="27"/>
      <c r="H225" s="27"/>
      <c r="I225" s="27"/>
      <c r="J225" s="27"/>
      <c r="K225" s="27"/>
      <c r="L225" s="27"/>
      <c r="M225" s="27"/>
      <c r="N225" s="27"/>
      <c r="O225" s="27"/>
      <c r="P225" s="27"/>
      <c r="Q225" s="27"/>
      <c r="R225" s="27"/>
      <c r="S225" s="27"/>
      <c r="T225" s="27"/>
      <c r="U225" s="27"/>
    </row>
    <row r="226" spans="1:21" x14ac:dyDescent="0.25">
      <c r="A226" s="27"/>
      <c r="B226" s="27"/>
      <c r="C226" s="27"/>
      <c r="D226" s="27"/>
      <c r="E226" s="27"/>
      <c r="F226" s="27"/>
      <c r="G226" s="27"/>
      <c r="H226" s="27"/>
      <c r="I226" s="27"/>
      <c r="J226" s="27"/>
      <c r="K226" s="27"/>
      <c r="L226" s="27"/>
      <c r="M226" s="27"/>
      <c r="N226" s="27"/>
      <c r="O226" s="27"/>
      <c r="P226" s="27"/>
      <c r="Q226" s="27"/>
      <c r="R226" s="27"/>
      <c r="S226" s="27"/>
      <c r="T226" s="27"/>
      <c r="U226" s="27"/>
    </row>
    <row r="227" spans="1:21" x14ac:dyDescent="0.25">
      <c r="A227" s="27"/>
      <c r="B227" s="27"/>
      <c r="C227" s="27"/>
      <c r="D227" s="27"/>
      <c r="E227" s="27"/>
      <c r="F227" s="27"/>
      <c r="G227" s="27"/>
      <c r="H227" s="27"/>
      <c r="I227" s="27"/>
      <c r="J227" s="27"/>
      <c r="K227" s="27"/>
      <c r="L227" s="27"/>
      <c r="M227" s="27"/>
      <c r="N227" s="27"/>
      <c r="O227" s="27"/>
      <c r="P227" s="27"/>
      <c r="Q227" s="27"/>
      <c r="R227" s="27"/>
      <c r="S227" s="27"/>
      <c r="T227" s="27"/>
      <c r="U227" s="27"/>
    </row>
    <row r="228" spans="1:21" x14ac:dyDescent="0.25">
      <c r="A228" s="27"/>
      <c r="B228" s="27"/>
      <c r="C228" s="27"/>
      <c r="D228" s="27"/>
      <c r="E228" s="27"/>
      <c r="F228" s="27"/>
      <c r="G228" s="27"/>
      <c r="H228" s="27"/>
      <c r="I228" s="27"/>
      <c r="J228" s="27"/>
      <c r="K228" s="27"/>
      <c r="L228" s="27"/>
      <c r="M228" s="27"/>
      <c r="N228" s="27"/>
      <c r="O228" s="27"/>
      <c r="P228" s="27"/>
      <c r="Q228" s="27"/>
      <c r="R228" s="27"/>
      <c r="S228" s="27"/>
      <c r="T228" s="27"/>
      <c r="U228" s="27"/>
    </row>
    <row r="229" spans="1:21" x14ac:dyDescent="0.25">
      <c r="A229" s="27"/>
      <c r="B229" s="27"/>
      <c r="C229" s="27"/>
      <c r="D229" s="27"/>
      <c r="E229" s="27"/>
      <c r="F229" s="27"/>
      <c r="G229" s="27"/>
      <c r="H229" s="27"/>
      <c r="I229" s="27"/>
      <c r="J229" s="27"/>
      <c r="K229" s="27"/>
      <c r="L229" s="27"/>
      <c r="M229" s="27"/>
      <c r="N229" s="27"/>
      <c r="O229" s="27"/>
      <c r="P229" s="27"/>
      <c r="Q229" s="27"/>
      <c r="R229" s="27"/>
      <c r="S229" s="27"/>
      <c r="T229" s="27"/>
      <c r="U229" s="27"/>
    </row>
    <row r="230" spans="1:21" x14ac:dyDescent="0.25">
      <c r="A230" s="27"/>
      <c r="B230" s="27"/>
      <c r="C230" s="27"/>
      <c r="D230" s="27"/>
      <c r="E230" s="27"/>
      <c r="F230" s="27"/>
      <c r="G230" s="27"/>
      <c r="H230" s="27"/>
      <c r="I230" s="27"/>
      <c r="J230" s="27"/>
      <c r="K230" s="27"/>
      <c r="L230" s="27"/>
      <c r="M230" s="27"/>
      <c r="N230" s="27"/>
      <c r="O230" s="27"/>
      <c r="P230" s="27"/>
      <c r="Q230" s="27"/>
      <c r="R230" s="27"/>
      <c r="S230" s="27"/>
      <c r="T230" s="27"/>
      <c r="U230" s="27"/>
    </row>
    <row r="231" spans="1:21" x14ac:dyDescent="0.25">
      <c r="A231" s="27"/>
      <c r="B231" s="27"/>
      <c r="C231" s="27"/>
      <c r="D231" s="27"/>
      <c r="E231" s="27"/>
      <c r="F231" s="27"/>
      <c r="G231" s="27"/>
      <c r="H231" s="27"/>
      <c r="I231" s="27"/>
      <c r="J231" s="27"/>
      <c r="K231" s="27"/>
      <c r="L231" s="27"/>
      <c r="M231" s="27"/>
      <c r="N231" s="27"/>
      <c r="O231" s="27"/>
      <c r="P231" s="27"/>
      <c r="Q231" s="27"/>
      <c r="R231" s="27"/>
      <c r="S231" s="27"/>
      <c r="T231" s="27"/>
      <c r="U231" s="27"/>
    </row>
    <row r="232" spans="1:21" x14ac:dyDescent="0.25">
      <c r="A232" s="27"/>
      <c r="B232" s="27"/>
      <c r="C232" s="27"/>
      <c r="D232" s="27"/>
      <c r="E232" s="27"/>
      <c r="F232" s="27"/>
      <c r="G232" s="27"/>
      <c r="H232" s="27"/>
      <c r="I232" s="27"/>
      <c r="J232" s="27"/>
      <c r="K232" s="27"/>
      <c r="L232" s="27"/>
      <c r="M232" s="27"/>
      <c r="N232" s="27"/>
      <c r="O232" s="27"/>
      <c r="P232" s="27"/>
      <c r="Q232" s="27"/>
      <c r="R232" s="27"/>
      <c r="S232" s="27"/>
      <c r="T232" s="27"/>
      <c r="U232" s="27"/>
    </row>
    <row r="233" spans="1:21" x14ac:dyDescent="0.25">
      <c r="A233" s="27"/>
      <c r="B233" s="27"/>
      <c r="C233" s="27"/>
      <c r="D233" s="27"/>
      <c r="E233" s="27"/>
      <c r="F233" s="27"/>
      <c r="G233" s="27"/>
      <c r="H233" s="27"/>
      <c r="I233" s="27"/>
      <c r="J233" s="27"/>
      <c r="K233" s="27"/>
      <c r="L233" s="27"/>
      <c r="M233" s="27"/>
      <c r="N233" s="27"/>
      <c r="O233" s="27"/>
      <c r="P233" s="27"/>
      <c r="Q233" s="27"/>
      <c r="R233" s="27"/>
      <c r="S233" s="27"/>
      <c r="T233" s="27"/>
      <c r="U233" s="27"/>
    </row>
    <row r="234" spans="1:21" x14ac:dyDescent="0.25">
      <c r="A234" s="27"/>
      <c r="B234" s="27"/>
      <c r="C234" s="27"/>
      <c r="D234" s="27"/>
      <c r="E234" s="27"/>
      <c r="F234" s="27"/>
      <c r="G234" s="27"/>
      <c r="H234" s="27"/>
      <c r="I234" s="27"/>
      <c r="J234" s="27"/>
      <c r="K234" s="27"/>
      <c r="L234" s="27"/>
      <c r="M234" s="27"/>
      <c r="N234" s="27"/>
      <c r="O234" s="27"/>
      <c r="P234" s="27"/>
      <c r="Q234" s="27"/>
      <c r="R234" s="27"/>
      <c r="S234" s="27"/>
      <c r="T234" s="27"/>
      <c r="U234" s="27"/>
    </row>
    <row r="235" spans="1:21" x14ac:dyDescent="0.25">
      <c r="A235" s="27"/>
      <c r="B235" s="27"/>
      <c r="C235" s="27"/>
      <c r="D235" s="27"/>
      <c r="E235" s="27"/>
      <c r="F235" s="27"/>
      <c r="G235" s="27"/>
      <c r="H235" s="27"/>
      <c r="I235" s="27"/>
      <c r="J235" s="27"/>
      <c r="K235" s="27"/>
      <c r="L235" s="27"/>
      <c r="M235" s="27"/>
      <c r="N235" s="27"/>
      <c r="O235" s="27"/>
      <c r="P235" s="27"/>
      <c r="Q235" s="27"/>
      <c r="R235" s="27"/>
      <c r="S235" s="27"/>
      <c r="T235" s="27"/>
      <c r="U235" s="27"/>
    </row>
    <row r="236" spans="1:21" x14ac:dyDescent="0.25">
      <c r="A236" s="27"/>
      <c r="B236" s="27"/>
      <c r="C236" s="27"/>
      <c r="D236" s="27"/>
      <c r="E236" s="27"/>
      <c r="F236" s="27"/>
      <c r="G236" s="27"/>
      <c r="H236" s="27"/>
      <c r="I236" s="27"/>
      <c r="J236" s="27"/>
      <c r="K236" s="27"/>
      <c r="L236" s="27"/>
      <c r="M236" s="27"/>
      <c r="N236" s="27"/>
      <c r="O236" s="27"/>
      <c r="P236" s="27"/>
      <c r="Q236" s="27"/>
      <c r="R236" s="27"/>
      <c r="S236" s="27"/>
      <c r="T236" s="27"/>
      <c r="U236" s="27"/>
    </row>
    <row r="237" spans="1:21" x14ac:dyDescent="0.25">
      <c r="A237" s="27"/>
      <c r="B237" s="27"/>
      <c r="C237" s="27"/>
      <c r="D237" s="27"/>
      <c r="E237" s="27"/>
      <c r="F237" s="27"/>
      <c r="G237" s="27"/>
      <c r="H237" s="27"/>
      <c r="I237" s="27"/>
      <c r="J237" s="27"/>
      <c r="K237" s="27"/>
      <c r="L237" s="27"/>
      <c r="M237" s="27"/>
      <c r="N237" s="27"/>
      <c r="O237" s="27"/>
      <c r="P237" s="27"/>
      <c r="Q237" s="27"/>
      <c r="R237" s="27"/>
      <c r="S237" s="27"/>
      <c r="T237" s="27"/>
      <c r="U237" s="27"/>
    </row>
    <row r="238" spans="1:21" x14ac:dyDescent="0.25">
      <c r="A238" s="27"/>
      <c r="B238" s="27"/>
      <c r="C238" s="27"/>
      <c r="D238" s="27"/>
      <c r="E238" s="27"/>
      <c r="F238" s="27"/>
      <c r="G238" s="27"/>
      <c r="H238" s="27"/>
      <c r="I238" s="27"/>
      <c r="J238" s="27"/>
      <c r="K238" s="27"/>
      <c r="L238" s="27"/>
      <c r="M238" s="27"/>
      <c r="N238" s="27"/>
      <c r="O238" s="27"/>
      <c r="P238" s="27"/>
      <c r="Q238" s="27"/>
      <c r="R238" s="27"/>
      <c r="S238" s="27"/>
      <c r="T238" s="27"/>
      <c r="U238" s="27"/>
    </row>
    <row r="239" spans="1:21" x14ac:dyDescent="0.25">
      <c r="A239" s="27"/>
      <c r="B239" s="27"/>
      <c r="C239" s="27"/>
      <c r="D239" s="27"/>
      <c r="E239" s="27"/>
      <c r="F239" s="27"/>
      <c r="G239" s="27"/>
      <c r="H239" s="27"/>
      <c r="I239" s="27"/>
      <c r="J239" s="27"/>
      <c r="K239" s="27"/>
      <c r="L239" s="27"/>
      <c r="M239" s="27"/>
      <c r="N239" s="27"/>
      <c r="O239" s="27"/>
      <c r="P239" s="27"/>
      <c r="Q239" s="27"/>
      <c r="R239" s="27"/>
      <c r="S239" s="27"/>
      <c r="T239" s="27"/>
      <c r="U239" s="27"/>
    </row>
    <row r="240" spans="1:21" x14ac:dyDescent="0.25">
      <c r="A240" s="27"/>
      <c r="B240" s="27"/>
      <c r="C240" s="27"/>
      <c r="D240" s="27"/>
      <c r="E240" s="27"/>
      <c r="F240" s="27"/>
      <c r="G240" s="27"/>
      <c r="H240" s="27"/>
      <c r="I240" s="27"/>
      <c r="J240" s="27"/>
      <c r="K240" s="27"/>
      <c r="L240" s="27"/>
      <c r="M240" s="27"/>
      <c r="N240" s="27"/>
      <c r="O240" s="27"/>
      <c r="P240" s="27"/>
      <c r="Q240" s="27"/>
      <c r="R240" s="27"/>
      <c r="S240" s="27"/>
      <c r="T240" s="27"/>
      <c r="U240" s="27"/>
    </row>
    <row r="241" spans="1:21" x14ac:dyDescent="0.25">
      <c r="A241" s="27"/>
      <c r="B241" s="27"/>
      <c r="C241" s="27"/>
      <c r="D241" s="27"/>
      <c r="E241" s="27"/>
      <c r="F241" s="27"/>
      <c r="G241" s="27"/>
      <c r="H241" s="27"/>
      <c r="I241" s="27"/>
      <c r="J241" s="27"/>
      <c r="K241" s="27"/>
      <c r="L241" s="27"/>
      <c r="M241" s="27"/>
      <c r="N241" s="27"/>
      <c r="O241" s="27"/>
      <c r="P241" s="27"/>
      <c r="Q241" s="27"/>
      <c r="R241" s="27"/>
      <c r="S241" s="27"/>
      <c r="T241" s="27"/>
      <c r="U241" s="27"/>
    </row>
    <row r="242" spans="1:21" x14ac:dyDescent="0.25">
      <c r="A242" s="27"/>
      <c r="B242" s="27"/>
      <c r="C242" s="27"/>
      <c r="D242" s="27"/>
      <c r="E242" s="27"/>
      <c r="F242" s="27"/>
      <c r="G242" s="27"/>
      <c r="H242" s="27"/>
      <c r="I242" s="27"/>
      <c r="J242" s="27"/>
      <c r="K242" s="27"/>
      <c r="L242" s="27"/>
      <c r="M242" s="27"/>
      <c r="N242" s="27"/>
      <c r="O242" s="27"/>
      <c r="P242" s="27"/>
      <c r="Q242" s="27"/>
      <c r="R242" s="27"/>
      <c r="S242" s="27"/>
      <c r="T242" s="27"/>
      <c r="U242" s="27"/>
    </row>
    <row r="243" spans="1:21" x14ac:dyDescent="0.25">
      <c r="A243" s="27"/>
      <c r="B243" s="27"/>
      <c r="C243" s="27"/>
      <c r="D243" s="27"/>
      <c r="E243" s="27"/>
      <c r="F243" s="27"/>
      <c r="G243" s="27"/>
      <c r="H243" s="27"/>
      <c r="I243" s="27"/>
      <c r="J243" s="27"/>
      <c r="K243" s="27"/>
      <c r="L243" s="27"/>
      <c r="M243" s="27"/>
      <c r="N243" s="27"/>
      <c r="O243" s="27"/>
      <c r="P243" s="27"/>
      <c r="Q243" s="27"/>
      <c r="R243" s="27"/>
      <c r="S243" s="27"/>
      <c r="T243" s="27"/>
      <c r="U243" s="27"/>
    </row>
    <row r="244" spans="1:21" x14ac:dyDescent="0.25">
      <c r="A244" s="27"/>
      <c r="B244" s="27"/>
      <c r="C244" s="27"/>
      <c r="D244" s="27"/>
      <c r="E244" s="27"/>
      <c r="F244" s="27"/>
      <c r="G244" s="27"/>
      <c r="H244" s="27"/>
      <c r="I244" s="27"/>
      <c r="J244" s="27"/>
      <c r="K244" s="27"/>
      <c r="L244" s="27"/>
      <c r="M244" s="27"/>
      <c r="N244" s="27"/>
      <c r="O244" s="27"/>
      <c r="P244" s="27"/>
      <c r="Q244" s="27"/>
      <c r="R244" s="27"/>
      <c r="S244" s="27"/>
      <c r="T244" s="27"/>
      <c r="U244" s="27"/>
    </row>
    <row r="245" spans="1:21" x14ac:dyDescent="0.25">
      <c r="A245" s="27"/>
      <c r="B245" s="27"/>
      <c r="C245" s="27"/>
      <c r="D245" s="27"/>
      <c r="E245" s="27"/>
      <c r="F245" s="27"/>
      <c r="G245" s="27"/>
      <c r="H245" s="27"/>
      <c r="I245" s="27"/>
      <c r="J245" s="27"/>
      <c r="K245" s="27"/>
      <c r="L245" s="27"/>
      <c r="M245" s="27"/>
      <c r="N245" s="27"/>
      <c r="O245" s="27"/>
      <c r="P245" s="27"/>
      <c r="Q245" s="27"/>
      <c r="R245" s="27"/>
      <c r="S245" s="27"/>
      <c r="T245" s="27"/>
      <c r="U245" s="27"/>
    </row>
    <row r="246" spans="1:21" x14ac:dyDescent="0.25">
      <c r="A246" s="27"/>
      <c r="B246" s="27"/>
      <c r="C246" s="27"/>
      <c r="D246" s="27"/>
      <c r="E246" s="27"/>
      <c r="F246" s="27"/>
      <c r="G246" s="27"/>
      <c r="H246" s="27"/>
      <c r="I246" s="27"/>
      <c r="J246" s="27"/>
      <c r="K246" s="27"/>
      <c r="L246" s="27"/>
      <c r="M246" s="27"/>
      <c r="N246" s="27"/>
      <c r="O246" s="27"/>
      <c r="P246" s="27"/>
      <c r="Q246" s="27"/>
      <c r="R246" s="27"/>
      <c r="S246" s="27"/>
      <c r="T246" s="27"/>
      <c r="U246" s="27"/>
    </row>
    <row r="247" spans="1:21" x14ac:dyDescent="0.25">
      <c r="A247" s="27"/>
      <c r="B247" s="27"/>
      <c r="C247" s="27"/>
      <c r="D247" s="27"/>
      <c r="E247" s="27"/>
      <c r="F247" s="27"/>
      <c r="G247" s="27"/>
      <c r="H247" s="27"/>
      <c r="I247" s="27"/>
      <c r="J247" s="27"/>
      <c r="K247" s="27"/>
      <c r="L247" s="27"/>
      <c r="M247" s="27"/>
      <c r="N247" s="27"/>
      <c r="O247" s="27"/>
      <c r="P247" s="27"/>
      <c r="Q247" s="27"/>
      <c r="R247" s="27"/>
      <c r="S247" s="27"/>
      <c r="T247" s="27"/>
      <c r="U247" s="27"/>
    </row>
    <row r="248" spans="1:21" x14ac:dyDescent="0.25">
      <c r="A248" s="27"/>
      <c r="B248" s="27"/>
      <c r="C248" s="27"/>
      <c r="D248" s="27"/>
      <c r="E248" s="27"/>
      <c r="F248" s="27"/>
      <c r="G248" s="27"/>
      <c r="H248" s="27"/>
      <c r="I248" s="27"/>
      <c r="J248" s="27"/>
      <c r="K248" s="27"/>
      <c r="L248" s="27"/>
      <c r="M248" s="27"/>
      <c r="N248" s="27"/>
      <c r="O248" s="27"/>
      <c r="P248" s="27"/>
      <c r="Q248" s="27"/>
      <c r="R248" s="27"/>
      <c r="S248" s="27"/>
      <c r="T248" s="27"/>
      <c r="U248" s="27"/>
    </row>
    <row r="249" spans="1:21" x14ac:dyDescent="0.25">
      <c r="A249" s="27"/>
      <c r="B249" s="27"/>
      <c r="C249" s="27"/>
      <c r="D249" s="27"/>
      <c r="E249" s="27"/>
      <c r="F249" s="27"/>
      <c r="G249" s="27"/>
      <c r="H249" s="27"/>
      <c r="I249" s="27"/>
      <c r="J249" s="27"/>
      <c r="K249" s="27"/>
      <c r="L249" s="27"/>
      <c r="M249" s="27"/>
      <c r="N249" s="27"/>
      <c r="O249" s="27"/>
      <c r="P249" s="27"/>
      <c r="Q249" s="27"/>
      <c r="R249" s="27"/>
      <c r="S249" s="27"/>
      <c r="T249" s="27"/>
      <c r="U249" s="27"/>
    </row>
    <row r="250" spans="1:21" x14ac:dyDescent="0.25">
      <c r="A250" s="27"/>
      <c r="B250" s="27"/>
      <c r="C250" s="27"/>
      <c r="D250" s="27"/>
      <c r="E250" s="27"/>
      <c r="F250" s="27"/>
      <c r="G250" s="27"/>
      <c r="H250" s="27"/>
      <c r="I250" s="27"/>
      <c r="J250" s="27"/>
      <c r="K250" s="27"/>
      <c r="L250" s="27"/>
      <c r="M250" s="27"/>
      <c r="N250" s="27"/>
      <c r="O250" s="27"/>
      <c r="P250" s="27"/>
      <c r="Q250" s="27"/>
      <c r="R250" s="27"/>
      <c r="S250" s="27"/>
      <c r="T250" s="27"/>
      <c r="U250" s="27"/>
    </row>
    <row r="251" spans="1:21" x14ac:dyDescent="0.25">
      <c r="A251" s="27"/>
      <c r="B251" s="27"/>
      <c r="C251" s="27"/>
      <c r="D251" s="27"/>
      <c r="E251" s="27"/>
      <c r="F251" s="27"/>
      <c r="G251" s="27"/>
      <c r="H251" s="27"/>
      <c r="I251" s="27"/>
      <c r="J251" s="27"/>
      <c r="K251" s="27"/>
      <c r="L251" s="27"/>
      <c r="M251" s="27"/>
      <c r="N251" s="27"/>
      <c r="O251" s="27"/>
      <c r="P251" s="27"/>
      <c r="Q251" s="27"/>
      <c r="R251" s="27"/>
      <c r="S251" s="27"/>
      <c r="T251" s="27"/>
      <c r="U251" s="27"/>
    </row>
    <row r="252" spans="1:21" x14ac:dyDescent="0.25">
      <c r="A252" s="27"/>
      <c r="B252" s="27"/>
      <c r="C252" s="27"/>
      <c r="D252" s="27"/>
      <c r="E252" s="27"/>
      <c r="F252" s="27"/>
      <c r="G252" s="27"/>
      <c r="H252" s="27"/>
      <c r="I252" s="27"/>
      <c r="J252" s="27"/>
      <c r="K252" s="27"/>
      <c r="L252" s="27"/>
      <c r="M252" s="27"/>
      <c r="N252" s="27"/>
      <c r="O252" s="27"/>
      <c r="P252" s="27"/>
      <c r="Q252" s="27"/>
      <c r="R252" s="27"/>
      <c r="S252" s="27"/>
      <c r="T252" s="27"/>
      <c r="U252" s="27"/>
    </row>
    <row r="253" spans="1:21" x14ac:dyDescent="0.25">
      <c r="A253" s="27"/>
      <c r="B253" s="27"/>
      <c r="C253" s="27"/>
      <c r="D253" s="27"/>
      <c r="E253" s="27"/>
      <c r="F253" s="27"/>
      <c r="G253" s="27"/>
      <c r="H253" s="27"/>
      <c r="I253" s="27"/>
      <c r="J253" s="27"/>
      <c r="K253" s="27"/>
      <c r="L253" s="27"/>
      <c r="M253" s="27"/>
      <c r="N253" s="27"/>
      <c r="O253" s="27"/>
      <c r="P253" s="27"/>
      <c r="Q253" s="27"/>
      <c r="R253" s="27"/>
      <c r="S253" s="27"/>
      <c r="T253" s="27"/>
      <c r="U253" s="27"/>
    </row>
    <row r="254" spans="1:21" x14ac:dyDescent="0.25">
      <c r="A254" s="27"/>
      <c r="B254" s="27"/>
      <c r="C254" s="27"/>
      <c r="D254" s="27"/>
      <c r="E254" s="27"/>
      <c r="F254" s="27"/>
      <c r="G254" s="27"/>
      <c r="H254" s="27"/>
      <c r="I254" s="27"/>
      <c r="J254" s="27"/>
      <c r="K254" s="27"/>
      <c r="L254" s="27"/>
      <c r="M254" s="27"/>
      <c r="N254" s="27"/>
      <c r="O254" s="27"/>
      <c r="P254" s="27"/>
      <c r="Q254" s="27"/>
      <c r="R254" s="27"/>
      <c r="S254" s="27"/>
      <c r="T254" s="27"/>
      <c r="U254" s="27"/>
    </row>
    <row r="255" spans="1:21" x14ac:dyDescent="0.25">
      <c r="A255" s="27"/>
      <c r="B255" s="27"/>
      <c r="C255" s="27"/>
      <c r="D255" s="27"/>
      <c r="E255" s="27"/>
      <c r="F255" s="27"/>
      <c r="G255" s="27"/>
      <c r="H255" s="27"/>
      <c r="I255" s="27"/>
      <c r="J255" s="27"/>
      <c r="K255" s="27"/>
      <c r="L255" s="27"/>
      <c r="M255" s="27"/>
      <c r="N255" s="27"/>
      <c r="O255" s="27"/>
      <c r="P255" s="27"/>
      <c r="Q255" s="27"/>
      <c r="R255" s="27"/>
      <c r="S255" s="27"/>
      <c r="T255" s="27"/>
      <c r="U255" s="27"/>
    </row>
    <row r="256" spans="1:21" x14ac:dyDescent="0.25">
      <c r="A256" s="27"/>
      <c r="B256" s="27"/>
      <c r="C256" s="27"/>
      <c r="D256" s="27"/>
      <c r="E256" s="27"/>
      <c r="F256" s="27"/>
      <c r="G256" s="27"/>
      <c r="H256" s="27"/>
      <c r="I256" s="27"/>
      <c r="J256" s="27"/>
      <c r="K256" s="27"/>
      <c r="L256" s="27"/>
      <c r="M256" s="27"/>
      <c r="N256" s="27"/>
      <c r="O256" s="27"/>
      <c r="P256" s="27"/>
      <c r="Q256" s="27"/>
      <c r="R256" s="27"/>
      <c r="S256" s="27"/>
      <c r="T256" s="27"/>
      <c r="U256" s="27"/>
    </row>
    <row r="257" spans="1:21" x14ac:dyDescent="0.25">
      <c r="A257" s="27"/>
      <c r="B257" s="27"/>
      <c r="C257" s="27"/>
      <c r="D257" s="27"/>
      <c r="E257" s="27"/>
      <c r="F257" s="27"/>
      <c r="G257" s="27"/>
      <c r="H257" s="27"/>
      <c r="I257" s="27"/>
      <c r="J257" s="27"/>
      <c r="K257" s="27"/>
      <c r="L257" s="27"/>
      <c r="M257" s="27"/>
      <c r="N257" s="27"/>
      <c r="O257" s="27"/>
      <c r="P257" s="27"/>
      <c r="Q257" s="27"/>
      <c r="R257" s="27"/>
      <c r="S257" s="27"/>
      <c r="T257" s="27"/>
      <c r="U257" s="27"/>
    </row>
    <row r="258" spans="1:21" x14ac:dyDescent="0.25">
      <c r="A258" s="27"/>
      <c r="B258" s="27"/>
      <c r="C258" s="27"/>
      <c r="D258" s="27"/>
      <c r="E258" s="27"/>
      <c r="F258" s="27"/>
      <c r="G258" s="27"/>
      <c r="H258" s="27"/>
      <c r="I258" s="27"/>
      <c r="J258" s="27"/>
      <c r="K258" s="27"/>
      <c r="L258" s="27"/>
      <c r="M258" s="27"/>
      <c r="N258" s="27"/>
      <c r="O258" s="27"/>
      <c r="P258" s="27"/>
      <c r="Q258" s="27"/>
      <c r="R258" s="27"/>
      <c r="S258" s="27"/>
      <c r="T258" s="27"/>
      <c r="U258" s="27"/>
    </row>
    <row r="259" spans="1:21" x14ac:dyDescent="0.25">
      <c r="A259" s="27"/>
      <c r="B259" s="27"/>
      <c r="C259" s="27"/>
      <c r="D259" s="27"/>
      <c r="E259" s="27"/>
      <c r="F259" s="27"/>
      <c r="G259" s="27"/>
      <c r="H259" s="27"/>
      <c r="I259" s="27"/>
      <c r="J259" s="27"/>
      <c r="K259" s="27"/>
      <c r="L259" s="27"/>
      <c r="M259" s="27"/>
      <c r="N259" s="27"/>
      <c r="O259" s="27"/>
      <c r="P259" s="27"/>
      <c r="Q259" s="27"/>
      <c r="R259" s="27"/>
      <c r="S259" s="27"/>
      <c r="T259" s="27"/>
      <c r="U259" s="27"/>
    </row>
    <row r="260" spans="1:21" x14ac:dyDescent="0.25">
      <c r="A260" s="27"/>
      <c r="B260" s="27"/>
      <c r="C260" s="27"/>
      <c r="D260" s="27"/>
      <c r="E260" s="27"/>
      <c r="F260" s="27"/>
      <c r="G260" s="27"/>
      <c r="H260" s="27"/>
      <c r="I260" s="27"/>
      <c r="J260" s="27"/>
      <c r="K260" s="27"/>
      <c r="L260" s="27"/>
      <c r="M260" s="27"/>
      <c r="N260" s="27"/>
      <c r="O260" s="27"/>
      <c r="P260" s="27"/>
      <c r="Q260" s="27"/>
      <c r="R260" s="27"/>
      <c r="S260" s="27"/>
      <c r="T260" s="27"/>
      <c r="U260" s="27"/>
    </row>
    <row r="261" spans="1:21" x14ac:dyDescent="0.25">
      <c r="A261" s="27"/>
      <c r="B261" s="27"/>
      <c r="C261" s="27"/>
      <c r="D261" s="27"/>
      <c r="E261" s="27"/>
      <c r="F261" s="27"/>
      <c r="G261" s="27"/>
      <c r="H261" s="27"/>
      <c r="I261" s="27"/>
      <c r="J261" s="27"/>
      <c r="K261" s="27"/>
      <c r="L261" s="27"/>
      <c r="M261" s="27"/>
      <c r="N261" s="27"/>
      <c r="O261" s="27"/>
      <c r="P261" s="27"/>
      <c r="Q261" s="27"/>
      <c r="R261" s="27"/>
      <c r="S261" s="27"/>
      <c r="T261" s="27"/>
      <c r="U261" s="27"/>
    </row>
    <row r="262" spans="1:21" x14ac:dyDescent="0.25">
      <c r="A262" s="27"/>
      <c r="B262" s="27"/>
      <c r="C262" s="27"/>
      <c r="D262" s="27"/>
      <c r="E262" s="27"/>
      <c r="F262" s="27"/>
      <c r="G262" s="27"/>
      <c r="H262" s="27"/>
      <c r="I262" s="27"/>
      <c r="J262" s="27"/>
      <c r="K262" s="27"/>
      <c r="L262" s="27"/>
      <c r="M262" s="27"/>
      <c r="N262" s="27"/>
      <c r="O262" s="27"/>
      <c r="P262" s="27"/>
      <c r="Q262" s="27"/>
      <c r="R262" s="27"/>
      <c r="S262" s="27"/>
      <c r="T262" s="27"/>
      <c r="U262" s="27"/>
    </row>
    <row r="263" spans="1:21" x14ac:dyDescent="0.25">
      <c r="A263" s="27"/>
      <c r="B263" s="27"/>
      <c r="C263" s="27"/>
      <c r="D263" s="27"/>
      <c r="E263" s="27"/>
      <c r="F263" s="27"/>
      <c r="G263" s="27"/>
      <c r="H263" s="27"/>
      <c r="I263" s="27"/>
      <c r="J263" s="27"/>
      <c r="K263" s="27"/>
      <c r="L263" s="27"/>
      <c r="M263" s="27"/>
      <c r="N263" s="27"/>
      <c r="O263" s="27"/>
      <c r="P263" s="27"/>
      <c r="Q263" s="27"/>
      <c r="R263" s="27"/>
      <c r="S263" s="27"/>
      <c r="T263" s="27"/>
      <c r="U263" s="27"/>
    </row>
    <row r="264" spans="1:21" x14ac:dyDescent="0.25">
      <c r="A264" s="27"/>
      <c r="B264" s="27"/>
      <c r="C264" s="27"/>
      <c r="D264" s="27"/>
      <c r="E264" s="27"/>
      <c r="F264" s="27"/>
      <c r="G264" s="27"/>
      <c r="H264" s="27"/>
      <c r="I264" s="27"/>
      <c r="J264" s="27"/>
      <c r="K264" s="27"/>
      <c r="L264" s="27"/>
      <c r="M264" s="27"/>
      <c r="N264" s="27"/>
      <c r="O264" s="27"/>
      <c r="P264" s="27"/>
      <c r="Q264" s="27"/>
      <c r="R264" s="27"/>
      <c r="S264" s="27"/>
      <c r="T264" s="27"/>
      <c r="U264" s="27"/>
    </row>
    <row r="265" spans="1:21" x14ac:dyDescent="0.25">
      <c r="A265" s="27"/>
      <c r="B265" s="27"/>
      <c r="C265" s="27"/>
      <c r="D265" s="27"/>
      <c r="E265" s="27"/>
      <c r="F265" s="27"/>
      <c r="G265" s="27"/>
      <c r="H265" s="27"/>
      <c r="I265" s="27"/>
      <c r="J265" s="27"/>
      <c r="K265" s="27"/>
      <c r="L265" s="27"/>
      <c r="M265" s="27"/>
      <c r="N265" s="27"/>
      <c r="O265" s="27"/>
      <c r="P265" s="27"/>
      <c r="Q265" s="27"/>
      <c r="R265" s="27"/>
      <c r="S265" s="27"/>
      <c r="T265" s="27"/>
      <c r="U265" s="27"/>
    </row>
    <row r="266" spans="1:21" x14ac:dyDescent="0.25">
      <c r="A266" s="27"/>
      <c r="B266" s="27"/>
      <c r="C266" s="27"/>
      <c r="D266" s="27"/>
      <c r="E266" s="27"/>
      <c r="F266" s="27"/>
      <c r="G266" s="27"/>
      <c r="H266" s="27"/>
      <c r="I266" s="27"/>
      <c r="J266" s="27"/>
      <c r="K266" s="27"/>
      <c r="L266" s="27"/>
      <c r="M266" s="27"/>
      <c r="N266" s="27"/>
      <c r="O266" s="27"/>
      <c r="P266" s="27"/>
      <c r="Q266" s="27"/>
      <c r="R266" s="27"/>
      <c r="S266" s="27"/>
      <c r="T266" s="27"/>
      <c r="U266" s="27"/>
    </row>
    <row r="267" spans="1:21" x14ac:dyDescent="0.25">
      <c r="A267" s="27"/>
      <c r="B267" s="27"/>
      <c r="C267" s="27"/>
      <c r="D267" s="27"/>
      <c r="E267" s="27"/>
      <c r="F267" s="27"/>
      <c r="G267" s="27"/>
      <c r="H267" s="27"/>
      <c r="I267" s="27"/>
      <c r="J267" s="27"/>
      <c r="K267" s="27"/>
      <c r="L267" s="27"/>
      <c r="M267" s="27"/>
      <c r="N267" s="27"/>
      <c r="O267" s="27"/>
      <c r="P267" s="27"/>
      <c r="Q267" s="27"/>
      <c r="R267" s="27"/>
      <c r="S267" s="27"/>
      <c r="T267" s="27"/>
      <c r="U267" s="27"/>
    </row>
    <row r="268" spans="1:21" x14ac:dyDescent="0.25">
      <c r="A268" s="27"/>
      <c r="B268" s="27"/>
      <c r="C268" s="27"/>
      <c r="D268" s="27"/>
      <c r="E268" s="27"/>
      <c r="F268" s="27"/>
      <c r="G268" s="27"/>
      <c r="H268" s="27"/>
      <c r="I268" s="27"/>
      <c r="J268" s="27"/>
      <c r="K268" s="27"/>
      <c r="L268" s="27"/>
      <c r="M268" s="27"/>
      <c r="N268" s="27"/>
      <c r="O268" s="27"/>
      <c r="P268" s="27"/>
      <c r="Q268" s="27"/>
      <c r="R268" s="27"/>
      <c r="S268" s="27"/>
      <c r="T268" s="27"/>
      <c r="U268" s="27"/>
    </row>
    <row r="269" spans="1:21" x14ac:dyDescent="0.25">
      <c r="A269" s="27"/>
      <c r="B269" s="27"/>
      <c r="C269" s="27"/>
      <c r="D269" s="27"/>
      <c r="E269" s="27"/>
      <c r="F269" s="27"/>
      <c r="G269" s="27"/>
      <c r="H269" s="27"/>
      <c r="I269" s="27"/>
      <c r="J269" s="27"/>
      <c r="K269" s="27"/>
      <c r="L269" s="27"/>
      <c r="M269" s="27"/>
      <c r="N269" s="27"/>
      <c r="O269" s="27"/>
      <c r="P269" s="27"/>
      <c r="Q269" s="27"/>
      <c r="R269" s="27"/>
      <c r="S269" s="27"/>
      <c r="T269" s="27"/>
      <c r="U269" s="27"/>
    </row>
    <row r="270" spans="1:21" x14ac:dyDescent="0.25">
      <c r="A270" s="27"/>
      <c r="B270" s="27"/>
      <c r="C270" s="27"/>
      <c r="D270" s="27"/>
      <c r="E270" s="27"/>
      <c r="F270" s="27"/>
      <c r="G270" s="27"/>
      <c r="H270" s="27"/>
      <c r="I270" s="27"/>
      <c r="J270" s="27"/>
      <c r="K270" s="27"/>
      <c r="L270" s="27"/>
      <c r="M270" s="27"/>
      <c r="N270" s="27"/>
      <c r="O270" s="27"/>
      <c r="P270" s="27"/>
      <c r="Q270" s="27"/>
      <c r="R270" s="27"/>
      <c r="S270" s="27"/>
      <c r="T270" s="27"/>
      <c r="U270" s="27"/>
    </row>
    <row r="271" spans="1:21" x14ac:dyDescent="0.25">
      <c r="A271" s="27"/>
      <c r="B271" s="27"/>
      <c r="C271" s="27"/>
      <c r="D271" s="27"/>
      <c r="E271" s="27"/>
      <c r="F271" s="27"/>
      <c r="G271" s="27"/>
      <c r="H271" s="27"/>
      <c r="I271" s="27"/>
      <c r="J271" s="27"/>
      <c r="K271" s="27"/>
      <c r="L271" s="27"/>
      <c r="M271" s="27"/>
      <c r="N271" s="27"/>
      <c r="O271" s="27"/>
      <c r="P271" s="27"/>
      <c r="Q271" s="27"/>
      <c r="R271" s="27"/>
      <c r="S271" s="27"/>
      <c r="T271" s="27"/>
      <c r="U271" s="27"/>
    </row>
    <row r="272" spans="1:21" x14ac:dyDescent="0.25">
      <c r="A272" s="27"/>
      <c r="B272" s="27"/>
      <c r="C272" s="27"/>
      <c r="D272" s="27"/>
      <c r="E272" s="27"/>
      <c r="F272" s="27"/>
      <c r="G272" s="27"/>
      <c r="H272" s="27"/>
      <c r="I272" s="27"/>
      <c r="J272" s="27"/>
      <c r="K272" s="27"/>
      <c r="L272" s="27"/>
      <c r="M272" s="27"/>
      <c r="N272" s="27"/>
      <c r="O272" s="27"/>
      <c r="P272" s="27"/>
      <c r="Q272" s="27"/>
      <c r="R272" s="27"/>
      <c r="S272" s="27"/>
      <c r="T272" s="27"/>
      <c r="U272" s="27"/>
    </row>
    <row r="273" spans="1:21" x14ac:dyDescent="0.25">
      <c r="A273" s="27"/>
      <c r="B273" s="27"/>
      <c r="C273" s="27"/>
      <c r="D273" s="27"/>
      <c r="E273" s="27"/>
      <c r="F273" s="27"/>
      <c r="G273" s="27"/>
      <c r="H273" s="27"/>
      <c r="I273" s="27"/>
      <c r="J273" s="27"/>
      <c r="K273" s="27"/>
      <c r="L273" s="27"/>
      <c r="M273" s="27"/>
      <c r="N273" s="27"/>
      <c r="O273" s="27"/>
      <c r="P273" s="27"/>
      <c r="Q273" s="27"/>
      <c r="R273" s="27"/>
      <c r="S273" s="27"/>
      <c r="T273" s="27"/>
      <c r="U273" s="27"/>
    </row>
    <row r="274" spans="1:21" x14ac:dyDescent="0.25">
      <c r="A274" s="27"/>
      <c r="B274" s="27"/>
      <c r="C274" s="27"/>
      <c r="D274" s="27"/>
      <c r="E274" s="27"/>
      <c r="F274" s="27"/>
      <c r="G274" s="27"/>
      <c r="H274" s="27"/>
      <c r="I274" s="27"/>
      <c r="J274" s="27"/>
      <c r="K274" s="27"/>
      <c r="L274" s="27"/>
      <c r="M274" s="27"/>
      <c r="N274" s="27"/>
      <c r="O274" s="27"/>
      <c r="P274" s="27"/>
      <c r="Q274" s="27"/>
      <c r="R274" s="27"/>
      <c r="S274" s="27"/>
      <c r="T274" s="27"/>
      <c r="U274" s="27"/>
    </row>
    <row r="275" spans="1:21" x14ac:dyDescent="0.25">
      <c r="A275" s="27"/>
      <c r="B275" s="27"/>
      <c r="C275" s="27"/>
      <c r="D275" s="27"/>
      <c r="E275" s="27"/>
      <c r="F275" s="27"/>
      <c r="G275" s="27"/>
      <c r="H275" s="27"/>
      <c r="I275" s="27"/>
      <c r="J275" s="27"/>
      <c r="K275" s="27"/>
      <c r="L275" s="27"/>
      <c r="M275" s="27"/>
      <c r="N275" s="27"/>
      <c r="O275" s="27"/>
      <c r="P275" s="27"/>
      <c r="Q275" s="27"/>
      <c r="R275" s="27"/>
      <c r="S275" s="27"/>
      <c r="T275" s="27"/>
      <c r="U275" s="27"/>
    </row>
    <row r="276" spans="1:21" x14ac:dyDescent="0.25">
      <c r="A276" s="27"/>
      <c r="B276" s="27"/>
      <c r="C276" s="27"/>
      <c r="D276" s="27"/>
      <c r="E276" s="27"/>
      <c r="F276" s="27"/>
      <c r="G276" s="27"/>
      <c r="H276" s="27"/>
      <c r="I276" s="27"/>
      <c r="J276" s="27"/>
      <c r="K276" s="27"/>
      <c r="L276" s="27"/>
      <c r="M276" s="27"/>
      <c r="N276" s="27"/>
      <c r="O276" s="27"/>
      <c r="P276" s="27"/>
      <c r="Q276" s="27"/>
      <c r="R276" s="27"/>
      <c r="S276" s="27"/>
      <c r="T276" s="27"/>
      <c r="U276" s="27"/>
    </row>
    <row r="277" spans="1:21" x14ac:dyDescent="0.25">
      <c r="A277" s="27"/>
      <c r="B277" s="27"/>
      <c r="C277" s="27"/>
      <c r="D277" s="27"/>
      <c r="E277" s="27"/>
      <c r="F277" s="27"/>
      <c r="G277" s="27"/>
      <c r="H277" s="27"/>
      <c r="I277" s="27"/>
      <c r="J277" s="27"/>
      <c r="K277" s="27"/>
      <c r="L277" s="27"/>
      <c r="M277" s="27"/>
      <c r="N277" s="27"/>
      <c r="O277" s="27"/>
      <c r="P277" s="27"/>
      <c r="Q277" s="27"/>
      <c r="R277" s="27"/>
      <c r="S277" s="27"/>
      <c r="T277" s="27"/>
      <c r="U277" s="27"/>
    </row>
    <row r="278" spans="1:21" x14ac:dyDescent="0.25">
      <c r="A278" s="27"/>
      <c r="B278" s="27"/>
      <c r="C278" s="27"/>
      <c r="D278" s="27"/>
      <c r="E278" s="27"/>
      <c r="F278" s="27"/>
      <c r="G278" s="27"/>
      <c r="H278" s="27"/>
      <c r="I278" s="27"/>
      <c r="J278" s="27"/>
      <c r="K278" s="27"/>
      <c r="L278" s="27"/>
      <c r="M278" s="27"/>
      <c r="N278" s="27"/>
      <c r="O278" s="27"/>
      <c r="P278" s="27"/>
      <c r="Q278" s="27"/>
      <c r="R278" s="27"/>
      <c r="S278" s="27"/>
      <c r="T278" s="27"/>
      <c r="U278" s="27"/>
    </row>
    <row r="279" spans="1:21" x14ac:dyDescent="0.25">
      <c r="A279" s="27"/>
      <c r="B279" s="27"/>
      <c r="C279" s="27"/>
      <c r="D279" s="27"/>
      <c r="E279" s="27"/>
      <c r="F279" s="27"/>
      <c r="G279" s="27"/>
      <c r="H279" s="27"/>
      <c r="I279" s="27"/>
      <c r="J279" s="27"/>
      <c r="K279" s="27"/>
      <c r="L279" s="27"/>
      <c r="M279" s="27"/>
      <c r="N279" s="27"/>
      <c r="O279" s="27"/>
      <c r="P279" s="27"/>
      <c r="Q279" s="27"/>
      <c r="R279" s="27"/>
      <c r="S279" s="27"/>
      <c r="T279" s="27"/>
      <c r="U279" s="27"/>
    </row>
    <row r="280" spans="1:21" x14ac:dyDescent="0.25">
      <c r="A280" s="27"/>
      <c r="B280" s="27"/>
      <c r="C280" s="27"/>
      <c r="D280" s="27"/>
      <c r="E280" s="27"/>
      <c r="F280" s="27"/>
      <c r="G280" s="27"/>
      <c r="H280" s="27"/>
      <c r="I280" s="27"/>
      <c r="J280" s="27"/>
      <c r="K280" s="27"/>
      <c r="L280" s="27"/>
      <c r="M280" s="27"/>
      <c r="N280" s="27"/>
      <c r="O280" s="27"/>
      <c r="P280" s="27"/>
      <c r="Q280" s="27"/>
      <c r="R280" s="27"/>
      <c r="S280" s="27"/>
      <c r="T280" s="27"/>
      <c r="U280" s="27"/>
    </row>
    <row r="281" spans="1:21" x14ac:dyDescent="0.25">
      <c r="A281" s="27"/>
      <c r="B281" s="27"/>
      <c r="C281" s="27"/>
      <c r="D281" s="27"/>
      <c r="E281" s="27"/>
      <c r="F281" s="27"/>
      <c r="G281" s="27"/>
      <c r="H281" s="27"/>
      <c r="I281" s="27"/>
      <c r="J281" s="27"/>
      <c r="K281" s="27"/>
      <c r="L281" s="27"/>
      <c r="M281" s="27"/>
      <c r="N281" s="27"/>
      <c r="O281" s="27"/>
      <c r="P281" s="27"/>
      <c r="Q281" s="27"/>
      <c r="R281" s="27"/>
      <c r="S281" s="27"/>
      <c r="T281" s="27"/>
      <c r="U281" s="27"/>
    </row>
    <row r="282" spans="1:21" x14ac:dyDescent="0.25">
      <c r="A282" s="27"/>
      <c r="B282" s="27"/>
      <c r="C282" s="27"/>
      <c r="D282" s="27"/>
      <c r="E282" s="27"/>
      <c r="F282" s="27"/>
      <c r="G282" s="27"/>
      <c r="H282" s="27"/>
      <c r="I282" s="27"/>
      <c r="J282" s="27"/>
      <c r="K282" s="27"/>
      <c r="L282" s="27"/>
      <c r="M282" s="27"/>
      <c r="N282" s="27"/>
      <c r="O282" s="27"/>
      <c r="P282" s="27"/>
      <c r="Q282" s="27"/>
      <c r="R282" s="27"/>
      <c r="S282" s="27"/>
      <c r="T282" s="27"/>
      <c r="U282" s="27"/>
    </row>
    <row r="283" spans="1:21" x14ac:dyDescent="0.25">
      <c r="A283" s="27"/>
      <c r="B283" s="27"/>
      <c r="C283" s="27"/>
      <c r="D283" s="27"/>
      <c r="E283" s="27"/>
      <c r="F283" s="27"/>
      <c r="G283" s="27"/>
      <c r="H283" s="27"/>
      <c r="I283" s="27"/>
      <c r="J283" s="27"/>
      <c r="K283" s="27"/>
      <c r="L283" s="27"/>
      <c r="M283" s="27"/>
      <c r="N283" s="27"/>
      <c r="O283" s="27"/>
      <c r="P283" s="27"/>
      <c r="Q283" s="27"/>
      <c r="R283" s="27"/>
      <c r="S283" s="27"/>
      <c r="T283" s="27"/>
      <c r="U283" s="27"/>
    </row>
    <row r="284" spans="1:21" x14ac:dyDescent="0.25">
      <c r="A284" s="27"/>
      <c r="B284" s="27"/>
      <c r="C284" s="27"/>
      <c r="D284" s="27"/>
      <c r="E284" s="27"/>
      <c r="F284" s="27"/>
      <c r="G284" s="27"/>
      <c r="H284" s="27"/>
      <c r="I284" s="27"/>
      <c r="J284" s="27"/>
      <c r="K284" s="27"/>
      <c r="L284" s="27"/>
      <c r="M284" s="27"/>
      <c r="N284" s="27"/>
      <c r="O284" s="27"/>
      <c r="P284" s="27"/>
      <c r="Q284" s="27"/>
      <c r="R284" s="27"/>
      <c r="S284" s="27"/>
      <c r="T284" s="27"/>
      <c r="U284" s="27"/>
    </row>
    <row r="285" spans="1:21" x14ac:dyDescent="0.25">
      <c r="A285" s="27"/>
      <c r="B285" s="27"/>
      <c r="C285" s="27"/>
      <c r="D285" s="27"/>
      <c r="E285" s="27"/>
      <c r="F285" s="27"/>
      <c r="G285" s="27"/>
      <c r="H285" s="27"/>
      <c r="I285" s="27"/>
      <c r="J285" s="27"/>
      <c r="K285" s="27"/>
      <c r="L285" s="27"/>
      <c r="M285" s="27"/>
      <c r="N285" s="27"/>
      <c r="O285" s="27"/>
      <c r="P285" s="27"/>
      <c r="Q285" s="27"/>
      <c r="R285" s="27"/>
      <c r="S285" s="27"/>
      <c r="T285" s="27"/>
      <c r="U285" s="27"/>
    </row>
    <row r="286" spans="1:21" x14ac:dyDescent="0.25">
      <c r="A286" s="27"/>
      <c r="B286" s="27"/>
      <c r="C286" s="27"/>
      <c r="D286" s="27"/>
      <c r="E286" s="27"/>
      <c r="F286" s="27"/>
      <c r="G286" s="27"/>
      <c r="H286" s="27"/>
      <c r="I286" s="27"/>
      <c r="J286" s="27"/>
      <c r="K286" s="27"/>
      <c r="L286" s="27"/>
      <c r="M286" s="27"/>
      <c r="N286" s="27"/>
      <c r="O286" s="27"/>
      <c r="P286" s="27"/>
      <c r="Q286" s="27"/>
      <c r="R286" s="27"/>
      <c r="S286" s="27"/>
      <c r="T286" s="27"/>
      <c r="U286" s="27"/>
    </row>
    <row r="287" spans="1:21" x14ac:dyDescent="0.25">
      <c r="A287" s="27"/>
      <c r="B287" s="27"/>
      <c r="C287" s="27"/>
      <c r="D287" s="27"/>
      <c r="E287" s="27"/>
      <c r="F287" s="27"/>
      <c r="G287" s="27"/>
      <c r="H287" s="27"/>
      <c r="I287" s="27"/>
      <c r="J287" s="27"/>
      <c r="K287" s="27"/>
      <c r="L287" s="27"/>
      <c r="M287" s="27"/>
      <c r="N287" s="27"/>
      <c r="O287" s="27"/>
      <c r="P287" s="27"/>
      <c r="Q287" s="27"/>
      <c r="R287" s="27"/>
      <c r="S287" s="27"/>
      <c r="T287" s="27"/>
      <c r="U287" s="27"/>
    </row>
    <row r="288" spans="1:21" x14ac:dyDescent="0.25">
      <c r="A288" s="27"/>
      <c r="B288" s="27"/>
      <c r="C288" s="27"/>
      <c r="D288" s="27"/>
      <c r="E288" s="27"/>
      <c r="F288" s="27"/>
      <c r="G288" s="27"/>
      <c r="H288" s="27"/>
      <c r="I288" s="27"/>
      <c r="J288" s="27"/>
      <c r="K288" s="27"/>
      <c r="L288" s="27"/>
      <c r="M288" s="27"/>
      <c r="N288" s="27"/>
      <c r="O288" s="27"/>
      <c r="P288" s="27"/>
      <c r="Q288" s="27"/>
      <c r="R288" s="27"/>
      <c r="S288" s="27"/>
      <c r="T288" s="27"/>
      <c r="U288" s="27"/>
    </row>
    <row r="289" spans="1:21" x14ac:dyDescent="0.25">
      <c r="A289" s="27"/>
      <c r="B289" s="27"/>
      <c r="C289" s="27"/>
      <c r="D289" s="27"/>
      <c r="E289" s="27"/>
      <c r="F289" s="27"/>
      <c r="G289" s="27"/>
      <c r="H289" s="27"/>
      <c r="I289" s="27"/>
      <c r="J289" s="27"/>
      <c r="K289" s="27"/>
      <c r="L289" s="27"/>
      <c r="M289" s="27"/>
      <c r="N289" s="27"/>
      <c r="O289" s="27"/>
      <c r="P289" s="27"/>
      <c r="Q289" s="27"/>
      <c r="R289" s="27"/>
      <c r="S289" s="27"/>
      <c r="T289" s="27"/>
      <c r="U289" s="27"/>
    </row>
    <row r="290" spans="1:21" x14ac:dyDescent="0.25">
      <c r="A290" s="27"/>
      <c r="B290" s="27"/>
      <c r="C290" s="27"/>
      <c r="D290" s="27"/>
      <c r="E290" s="27"/>
      <c r="F290" s="27"/>
      <c r="G290" s="27"/>
      <c r="H290" s="27"/>
      <c r="I290" s="27"/>
      <c r="J290" s="27"/>
      <c r="K290" s="27"/>
      <c r="L290" s="27"/>
      <c r="M290" s="27"/>
      <c r="N290" s="27"/>
      <c r="O290" s="27"/>
      <c r="P290" s="27"/>
      <c r="Q290" s="27"/>
      <c r="R290" s="27"/>
      <c r="S290" s="27"/>
      <c r="T290" s="27"/>
      <c r="U290" s="27"/>
    </row>
    <row r="291" spans="1:21" x14ac:dyDescent="0.25">
      <c r="A291" s="27"/>
      <c r="B291" s="27"/>
      <c r="C291" s="27"/>
      <c r="D291" s="27"/>
      <c r="E291" s="27"/>
      <c r="F291" s="27"/>
      <c r="G291" s="27"/>
      <c r="H291" s="27"/>
      <c r="I291" s="27"/>
      <c r="J291" s="27"/>
      <c r="K291" s="27"/>
      <c r="L291" s="27"/>
      <c r="M291" s="27"/>
      <c r="N291" s="27"/>
      <c r="O291" s="27"/>
      <c r="P291" s="27"/>
      <c r="Q291" s="27"/>
      <c r="R291" s="27"/>
      <c r="S291" s="27"/>
      <c r="T291" s="27"/>
      <c r="U291" s="27"/>
    </row>
    <row r="292" spans="1:21" x14ac:dyDescent="0.25">
      <c r="A292" s="27"/>
      <c r="B292" s="27"/>
      <c r="C292" s="27"/>
      <c r="D292" s="27"/>
      <c r="E292" s="27"/>
      <c r="F292" s="27"/>
      <c r="G292" s="27"/>
      <c r="H292" s="27"/>
      <c r="I292" s="27"/>
      <c r="J292" s="27"/>
      <c r="K292" s="27"/>
      <c r="L292" s="27"/>
      <c r="M292" s="27"/>
      <c r="N292" s="27"/>
      <c r="O292" s="27"/>
      <c r="P292" s="27"/>
      <c r="Q292" s="27"/>
      <c r="R292" s="27"/>
      <c r="S292" s="27"/>
      <c r="T292" s="27"/>
      <c r="U292" s="27"/>
    </row>
    <row r="293" spans="1:21" x14ac:dyDescent="0.25">
      <c r="A293" s="27"/>
      <c r="B293" s="27"/>
      <c r="C293" s="27"/>
      <c r="D293" s="27"/>
      <c r="E293" s="27"/>
      <c r="F293" s="27"/>
      <c r="G293" s="27"/>
      <c r="H293" s="27"/>
      <c r="I293" s="27"/>
      <c r="J293" s="27"/>
      <c r="K293" s="27"/>
      <c r="L293" s="27"/>
      <c r="M293" s="27"/>
      <c r="N293" s="27"/>
      <c r="O293" s="27"/>
      <c r="P293" s="27"/>
      <c r="Q293" s="27"/>
      <c r="R293" s="27"/>
      <c r="S293" s="27"/>
      <c r="T293" s="27"/>
      <c r="U293" s="27"/>
    </row>
    <row r="294" spans="1:21" x14ac:dyDescent="0.25">
      <c r="A294" s="27"/>
      <c r="B294" s="27"/>
      <c r="C294" s="27"/>
      <c r="D294" s="27"/>
      <c r="E294" s="27"/>
      <c r="F294" s="27"/>
      <c r="G294" s="27"/>
      <c r="H294" s="27"/>
      <c r="I294" s="27"/>
      <c r="J294" s="27"/>
      <c r="K294" s="27"/>
      <c r="L294" s="27"/>
      <c r="M294" s="27"/>
      <c r="N294" s="27"/>
      <c r="O294" s="27"/>
      <c r="P294" s="27"/>
      <c r="Q294" s="27"/>
      <c r="R294" s="27"/>
      <c r="S294" s="27"/>
      <c r="T294" s="27"/>
      <c r="U294" s="27"/>
    </row>
    <row r="295" spans="1:21" x14ac:dyDescent="0.25">
      <c r="A295" s="27"/>
      <c r="B295" s="27"/>
      <c r="C295" s="27"/>
      <c r="D295" s="27"/>
      <c r="E295" s="27"/>
      <c r="F295" s="27"/>
      <c r="G295" s="27"/>
      <c r="H295" s="27"/>
      <c r="I295" s="27"/>
      <c r="J295" s="27"/>
      <c r="K295" s="27"/>
      <c r="L295" s="27"/>
      <c r="M295" s="27"/>
      <c r="N295" s="27"/>
      <c r="O295" s="27"/>
      <c r="P295" s="27"/>
      <c r="Q295" s="27"/>
      <c r="R295" s="27"/>
      <c r="S295" s="27"/>
      <c r="T295" s="27"/>
      <c r="U295" s="27"/>
    </row>
    <row r="296" spans="1:21" x14ac:dyDescent="0.25">
      <c r="A296" s="27"/>
      <c r="B296" s="27"/>
      <c r="C296" s="27"/>
      <c r="D296" s="27"/>
      <c r="E296" s="27"/>
      <c r="F296" s="27"/>
      <c r="G296" s="27"/>
      <c r="H296" s="27"/>
      <c r="I296" s="27"/>
      <c r="J296" s="27"/>
      <c r="K296" s="27"/>
      <c r="L296" s="27"/>
      <c r="M296" s="27"/>
      <c r="N296" s="27"/>
      <c r="O296" s="27"/>
      <c r="P296" s="27"/>
      <c r="Q296" s="27"/>
      <c r="R296" s="27"/>
      <c r="S296" s="27"/>
      <c r="T296" s="27"/>
      <c r="U296" s="27"/>
    </row>
    <row r="297" spans="1:21" x14ac:dyDescent="0.25">
      <c r="A297" s="27"/>
      <c r="B297" s="27"/>
      <c r="C297" s="27"/>
      <c r="D297" s="27"/>
      <c r="E297" s="27"/>
      <c r="F297" s="27"/>
      <c r="G297" s="27"/>
      <c r="H297" s="27"/>
      <c r="I297" s="27"/>
      <c r="J297" s="27"/>
      <c r="K297" s="27"/>
      <c r="L297" s="27"/>
      <c r="M297" s="27"/>
      <c r="N297" s="27"/>
      <c r="O297" s="27"/>
      <c r="P297" s="27"/>
      <c r="Q297" s="27"/>
      <c r="R297" s="27"/>
      <c r="S297" s="27"/>
      <c r="T297" s="27"/>
      <c r="U297" s="27"/>
    </row>
    <row r="298" spans="1:21" x14ac:dyDescent="0.25">
      <c r="A298" s="27"/>
      <c r="B298" s="27"/>
      <c r="C298" s="27"/>
      <c r="D298" s="27"/>
      <c r="E298" s="27"/>
      <c r="F298" s="27"/>
      <c r="G298" s="27"/>
      <c r="H298" s="27"/>
      <c r="I298" s="27"/>
      <c r="J298" s="27"/>
      <c r="K298" s="27"/>
      <c r="L298" s="27"/>
      <c r="M298" s="27"/>
      <c r="N298" s="27"/>
      <c r="O298" s="27"/>
      <c r="P298" s="27"/>
      <c r="Q298" s="27"/>
      <c r="R298" s="27"/>
      <c r="S298" s="27"/>
      <c r="T298" s="27"/>
      <c r="U298" s="27"/>
    </row>
    <row r="299" spans="1:21" x14ac:dyDescent="0.25">
      <c r="A299" s="27"/>
      <c r="B299" s="27"/>
      <c r="C299" s="27"/>
      <c r="D299" s="27"/>
      <c r="E299" s="27"/>
      <c r="F299" s="27"/>
      <c r="G299" s="27"/>
      <c r="H299" s="27"/>
      <c r="I299" s="27"/>
      <c r="J299" s="27"/>
      <c r="K299" s="27"/>
      <c r="L299" s="27"/>
      <c r="M299" s="27"/>
      <c r="N299" s="27"/>
      <c r="O299" s="27"/>
      <c r="P299" s="27"/>
      <c r="Q299" s="27"/>
      <c r="R299" s="27"/>
      <c r="S299" s="27"/>
      <c r="T299" s="27"/>
      <c r="U299" s="27"/>
    </row>
    <row r="300" spans="1:21" x14ac:dyDescent="0.25">
      <c r="A300" s="27"/>
      <c r="B300" s="27"/>
      <c r="C300" s="27"/>
      <c r="D300" s="27"/>
      <c r="E300" s="27"/>
      <c r="F300" s="27"/>
      <c r="G300" s="27"/>
      <c r="H300" s="27"/>
      <c r="I300" s="27"/>
      <c r="J300" s="27"/>
      <c r="K300" s="27"/>
      <c r="L300" s="27"/>
      <c r="M300" s="27"/>
      <c r="N300" s="27"/>
      <c r="O300" s="27"/>
      <c r="P300" s="27"/>
      <c r="Q300" s="27"/>
      <c r="R300" s="27"/>
      <c r="S300" s="27"/>
      <c r="T300" s="27"/>
      <c r="U300" s="27"/>
    </row>
    <row r="301" spans="1:21" x14ac:dyDescent="0.25">
      <c r="A301" s="27"/>
      <c r="B301" s="27"/>
      <c r="C301" s="27"/>
      <c r="D301" s="27"/>
      <c r="E301" s="27"/>
      <c r="F301" s="27"/>
      <c r="G301" s="27"/>
      <c r="H301" s="27"/>
      <c r="I301" s="27"/>
      <c r="J301" s="27"/>
      <c r="K301" s="27"/>
      <c r="L301" s="27"/>
      <c r="M301" s="27"/>
      <c r="N301" s="27"/>
      <c r="O301" s="27"/>
      <c r="P301" s="27"/>
      <c r="Q301" s="27"/>
      <c r="R301" s="27"/>
      <c r="S301" s="27"/>
      <c r="T301" s="27"/>
      <c r="U301" s="27"/>
    </row>
    <row r="302" spans="1:21" x14ac:dyDescent="0.25">
      <c r="A302" s="27"/>
      <c r="B302" s="27"/>
      <c r="C302" s="27"/>
      <c r="D302" s="27"/>
      <c r="E302" s="27"/>
      <c r="F302" s="27"/>
      <c r="G302" s="27"/>
      <c r="H302" s="27"/>
      <c r="I302" s="27"/>
      <c r="J302" s="27"/>
      <c r="K302" s="27"/>
      <c r="L302" s="27"/>
      <c r="M302" s="27"/>
      <c r="N302" s="27"/>
      <c r="O302" s="27"/>
      <c r="P302" s="27"/>
      <c r="Q302" s="27"/>
      <c r="R302" s="27"/>
      <c r="S302" s="27"/>
      <c r="T302" s="27"/>
      <c r="U302" s="27"/>
    </row>
    <row r="303" spans="1:21" x14ac:dyDescent="0.25">
      <c r="A303" s="27"/>
      <c r="B303" s="27"/>
      <c r="C303" s="27"/>
      <c r="D303" s="27"/>
      <c r="E303" s="27"/>
      <c r="F303" s="27"/>
      <c r="G303" s="27"/>
      <c r="H303" s="27"/>
      <c r="I303" s="27"/>
      <c r="J303" s="27"/>
      <c r="K303" s="27"/>
      <c r="L303" s="27"/>
      <c r="M303" s="27"/>
      <c r="N303" s="27"/>
      <c r="O303" s="27"/>
      <c r="P303" s="27"/>
      <c r="Q303" s="27"/>
      <c r="R303" s="27"/>
      <c r="S303" s="27"/>
      <c r="T303" s="27"/>
      <c r="U303" s="27"/>
    </row>
    <row r="304" spans="1:21" x14ac:dyDescent="0.25">
      <c r="A304" s="27"/>
      <c r="B304" s="27"/>
      <c r="C304" s="27"/>
      <c r="D304" s="27"/>
      <c r="E304" s="27"/>
      <c r="F304" s="27"/>
      <c r="G304" s="27"/>
      <c r="H304" s="27"/>
      <c r="I304" s="27"/>
      <c r="J304" s="27"/>
      <c r="K304" s="27"/>
      <c r="L304" s="27"/>
      <c r="M304" s="27"/>
      <c r="N304" s="27"/>
      <c r="O304" s="27"/>
      <c r="P304" s="27"/>
      <c r="Q304" s="27"/>
      <c r="R304" s="27"/>
      <c r="S304" s="27"/>
      <c r="T304" s="27"/>
      <c r="U304" s="27"/>
    </row>
    <row r="305" spans="1:21" x14ac:dyDescent="0.25">
      <c r="A305" s="27"/>
      <c r="B305" s="27"/>
      <c r="C305" s="27"/>
      <c r="D305" s="27"/>
      <c r="E305" s="27"/>
      <c r="F305" s="27"/>
      <c r="G305" s="27"/>
      <c r="H305" s="27"/>
      <c r="I305" s="27"/>
      <c r="J305" s="27"/>
      <c r="K305" s="27"/>
      <c r="L305" s="27"/>
      <c r="M305" s="27"/>
      <c r="N305" s="27"/>
      <c r="O305" s="27"/>
      <c r="P305" s="27"/>
      <c r="Q305" s="27"/>
      <c r="R305" s="27"/>
      <c r="S305" s="27"/>
      <c r="T305" s="27"/>
      <c r="U305" s="27"/>
    </row>
    <row r="306" spans="1:21" x14ac:dyDescent="0.25">
      <c r="A306" s="27"/>
      <c r="B306" s="27"/>
      <c r="C306" s="27"/>
      <c r="D306" s="27"/>
      <c r="E306" s="27"/>
      <c r="F306" s="27"/>
      <c r="G306" s="27"/>
      <c r="H306" s="27"/>
      <c r="I306" s="27"/>
      <c r="J306" s="27"/>
      <c r="K306" s="27"/>
      <c r="L306" s="27"/>
      <c r="M306" s="27"/>
      <c r="N306" s="27"/>
      <c r="O306" s="27"/>
      <c r="P306" s="27"/>
      <c r="Q306" s="27"/>
      <c r="R306" s="27"/>
      <c r="S306" s="27"/>
      <c r="T306" s="27"/>
      <c r="U306" s="27"/>
    </row>
    <row r="307" spans="1:21" x14ac:dyDescent="0.25">
      <c r="A307" s="27"/>
      <c r="B307" s="27"/>
      <c r="C307" s="27"/>
      <c r="D307" s="27"/>
      <c r="E307" s="27"/>
      <c r="F307" s="27"/>
      <c r="G307" s="27"/>
      <c r="H307" s="27"/>
      <c r="I307" s="27"/>
      <c r="J307" s="27"/>
      <c r="K307" s="27"/>
      <c r="L307" s="27"/>
      <c r="M307" s="27"/>
      <c r="N307" s="27"/>
      <c r="O307" s="27"/>
      <c r="P307" s="27"/>
      <c r="Q307" s="27"/>
      <c r="R307" s="27"/>
      <c r="S307" s="27"/>
      <c r="T307" s="27"/>
      <c r="U307" s="27"/>
    </row>
    <row r="308" spans="1:21" x14ac:dyDescent="0.25">
      <c r="A308" s="27"/>
      <c r="B308" s="27"/>
      <c r="C308" s="27"/>
      <c r="D308" s="27"/>
      <c r="E308" s="27"/>
      <c r="F308" s="27"/>
      <c r="G308" s="27"/>
      <c r="H308" s="27"/>
      <c r="I308" s="27"/>
      <c r="J308" s="27"/>
      <c r="K308" s="27"/>
      <c r="L308" s="27"/>
      <c r="M308" s="27"/>
      <c r="N308" s="27"/>
      <c r="O308" s="27"/>
      <c r="P308" s="27"/>
      <c r="Q308" s="27"/>
      <c r="R308" s="27"/>
      <c r="S308" s="27"/>
      <c r="T308" s="27"/>
      <c r="U308" s="27"/>
    </row>
    <row r="309" spans="1:21" x14ac:dyDescent="0.25">
      <c r="A309" s="27"/>
      <c r="B309" s="27"/>
      <c r="C309" s="27"/>
      <c r="D309" s="27"/>
      <c r="E309" s="27"/>
      <c r="F309" s="27"/>
      <c r="G309" s="27"/>
      <c r="H309" s="27"/>
      <c r="I309" s="27"/>
      <c r="J309" s="27"/>
      <c r="K309" s="27"/>
      <c r="L309" s="27"/>
      <c r="M309" s="27"/>
      <c r="N309" s="27"/>
      <c r="O309" s="27"/>
      <c r="P309" s="27"/>
      <c r="Q309" s="27"/>
      <c r="R309" s="27"/>
      <c r="S309" s="27"/>
      <c r="T309" s="27"/>
      <c r="U309" s="27"/>
    </row>
    <row r="310" spans="1:21" x14ac:dyDescent="0.25">
      <c r="A310" s="27"/>
      <c r="B310" s="27"/>
      <c r="C310" s="27"/>
      <c r="D310" s="27"/>
      <c r="E310" s="27"/>
      <c r="F310" s="27"/>
      <c r="G310" s="27"/>
      <c r="H310" s="27"/>
      <c r="I310" s="27"/>
      <c r="J310" s="27"/>
      <c r="K310" s="27"/>
      <c r="L310" s="27"/>
      <c r="M310" s="27"/>
      <c r="N310" s="27"/>
      <c r="O310" s="27"/>
      <c r="P310" s="27"/>
      <c r="Q310" s="27"/>
      <c r="R310" s="27"/>
      <c r="S310" s="27"/>
      <c r="T310" s="27"/>
      <c r="U310" s="27"/>
    </row>
    <row r="311" spans="1:21" x14ac:dyDescent="0.25">
      <c r="A311" s="27"/>
      <c r="B311" s="27"/>
      <c r="C311" s="27"/>
      <c r="D311" s="27"/>
      <c r="E311" s="27"/>
      <c r="F311" s="27"/>
      <c r="G311" s="27"/>
      <c r="H311" s="27"/>
      <c r="I311" s="27"/>
      <c r="J311" s="27"/>
      <c r="K311" s="27"/>
      <c r="L311" s="27"/>
      <c r="M311" s="27"/>
      <c r="N311" s="27"/>
      <c r="O311" s="27"/>
      <c r="P311" s="27"/>
      <c r="Q311" s="27"/>
      <c r="R311" s="27"/>
      <c r="S311" s="27"/>
      <c r="T311" s="27"/>
      <c r="U311" s="27"/>
    </row>
    <row r="312" spans="1:21" x14ac:dyDescent="0.25">
      <c r="A312" s="27"/>
      <c r="B312" s="27"/>
      <c r="C312" s="27"/>
      <c r="D312" s="27"/>
      <c r="E312" s="27"/>
      <c r="F312" s="27"/>
      <c r="G312" s="27"/>
      <c r="H312" s="27"/>
      <c r="I312" s="27"/>
      <c r="J312" s="27"/>
      <c r="K312" s="27"/>
      <c r="L312" s="27"/>
      <c r="M312" s="27"/>
      <c r="N312" s="27"/>
      <c r="O312" s="27"/>
      <c r="P312" s="27"/>
      <c r="Q312" s="27"/>
      <c r="R312" s="27"/>
      <c r="S312" s="27"/>
      <c r="T312" s="27"/>
      <c r="U312" s="27"/>
    </row>
    <row r="313" spans="1:21" x14ac:dyDescent="0.25">
      <c r="A313" s="27"/>
      <c r="B313" s="27"/>
      <c r="C313" s="27"/>
      <c r="D313" s="27"/>
      <c r="E313" s="27"/>
      <c r="F313" s="27"/>
      <c r="G313" s="27"/>
      <c r="H313" s="27"/>
      <c r="I313" s="27"/>
      <c r="J313" s="27"/>
      <c r="K313" s="27"/>
      <c r="L313" s="27"/>
      <c r="M313" s="27"/>
      <c r="N313" s="27"/>
      <c r="O313" s="27"/>
      <c r="P313" s="27"/>
      <c r="Q313" s="27"/>
      <c r="R313" s="27"/>
      <c r="S313" s="27"/>
      <c r="T313" s="27"/>
      <c r="U313" s="27"/>
    </row>
    <row r="314" spans="1:21" x14ac:dyDescent="0.25">
      <c r="A314" s="27"/>
      <c r="B314" s="27"/>
      <c r="C314" s="27"/>
      <c r="D314" s="27"/>
      <c r="E314" s="27"/>
      <c r="F314" s="27"/>
      <c r="G314" s="27"/>
      <c r="H314" s="27"/>
      <c r="I314" s="27"/>
      <c r="J314" s="27"/>
      <c r="K314" s="27"/>
      <c r="L314" s="27"/>
      <c r="M314" s="27"/>
      <c r="N314" s="27"/>
      <c r="O314" s="27"/>
      <c r="P314" s="27"/>
      <c r="Q314" s="27"/>
      <c r="R314" s="27"/>
      <c r="S314" s="27"/>
      <c r="T314" s="27"/>
      <c r="U314" s="27"/>
    </row>
    <row r="315" spans="1:21" x14ac:dyDescent="0.25">
      <c r="A315" s="27"/>
      <c r="B315" s="27"/>
      <c r="C315" s="27"/>
      <c r="D315" s="27"/>
      <c r="E315" s="27"/>
      <c r="F315" s="27"/>
      <c r="G315" s="27"/>
      <c r="H315" s="27"/>
      <c r="I315" s="27"/>
      <c r="J315" s="27"/>
      <c r="K315" s="27"/>
      <c r="L315" s="27"/>
      <c r="M315" s="27"/>
      <c r="N315" s="27"/>
      <c r="O315" s="27"/>
      <c r="P315" s="27"/>
      <c r="Q315" s="27"/>
      <c r="R315" s="27"/>
      <c r="S315" s="27"/>
      <c r="T315" s="27"/>
      <c r="U315" s="27"/>
    </row>
    <row r="316" spans="1:21" x14ac:dyDescent="0.25">
      <c r="A316" s="27"/>
      <c r="B316" s="27"/>
      <c r="C316" s="27"/>
      <c r="D316" s="27"/>
      <c r="E316" s="27"/>
      <c r="F316" s="27"/>
      <c r="G316" s="27"/>
      <c r="H316" s="27"/>
      <c r="I316" s="27"/>
      <c r="J316" s="27"/>
      <c r="K316" s="27"/>
      <c r="L316" s="27"/>
      <c r="M316" s="27"/>
      <c r="N316" s="27"/>
      <c r="O316" s="27"/>
      <c r="P316" s="27"/>
      <c r="Q316" s="27"/>
      <c r="R316" s="27"/>
      <c r="S316" s="27"/>
      <c r="T316" s="27"/>
      <c r="U316" s="27"/>
    </row>
    <row r="317" spans="1:21" x14ac:dyDescent="0.25">
      <c r="A317" s="27"/>
      <c r="B317" s="27"/>
      <c r="C317" s="27"/>
      <c r="D317" s="27"/>
      <c r="E317" s="27"/>
      <c r="F317" s="27"/>
      <c r="G317" s="27"/>
      <c r="H317" s="27"/>
      <c r="I317" s="27"/>
      <c r="J317" s="27"/>
      <c r="K317" s="27"/>
      <c r="L317" s="27"/>
      <c r="M317" s="27"/>
      <c r="N317" s="27"/>
      <c r="O317" s="27"/>
      <c r="P317" s="27"/>
      <c r="Q317" s="27"/>
      <c r="R317" s="27"/>
      <c r="S317" s="27"/>
      <c r="T317" s="27"/>
      <c r="U317" s="27"/>
    </row>
    <row r="318" spans="1:21" x14ac:dyDescent="0.25">
      <c r="A318" s="27"/>
      <c r="B318" s="27"/>
      <c r="C318" s="27"/>
      <c r="D318" s="27"/>
      <c r="E318" s="27"/>
      <c r="F318" s="27"/>
      <c r="G318" s="27"/>
      <c r="H318" s="27"/>
      <c r="I318" s="27"/>
      <c r="J318" s="27"/>
      <c r="K318" s="27"/>
      <c r="L318" s="27"/>
      <c r="M318" s="27"/>
      <c r="N318" s="27"/>
      <c r="O318" s="27"/>
      <c r="P318" s="27"/>
      <c r="Q318" s="27"/>
      <c r="R318" s="27"/>
      <c r="S318" s="27"/>
      <c r="T318" s="27"/>
      <c r="U318" s="27"/>
    </row>
    <row r="319" spans="1:21" x14ac:dyDescent="0.25">
      <c r="A319" s="27"/>
      <c r="B319" s="27"/>
      <c r="C319" s="27"/>
      <c r="D319" s="27"/>
      <c r="E319" s="27"/>
      <c r="F319" s="27"/>
      <c r="G319" s="27"/>
      <c r="H319" s="27"/>
      <c r="I319" s="27"/>
      <c r="J319" s="27"/>
      <c r="K319" s="27"/>
      <c r="L319" s="27"/>
      <c r="M319" s="27"/>
      <c r="N319" s="27"/>
      <c r="O319" s="27"/>
      <c r="P319" s="27"/>
      <c r="Q319" s="27"/>
      <c r="R319" s="27"/>
      <c r="S319" s="27"/>
      <c r="T319" s="27"/>
      <c r="U319" s="27"/>
    </row>
    <row r="320" spans="1:21" x14ac:dyDescent="0.25">
      <c r="A320" s="27"/>
      <c r="B320" s="27"/>
      <c r="C320" s="27"/>
      <c r="D320" s="27"/>
      <c r="E320" s="27"/>
      <c r="F320" s="27"/>
      <c r="G320" s="27"/>
      <c r="H320" s="27"/>
      <c r="I320" s="27"/>
      <c r="J320" s="27"/>
      <c r="K320" s="27"/>
      <c r="L320" s="27"/>
      <c r="M320" s="27"/>
      <c r="N320" s="27"/>
      <c r="O320" s="27"/>
      <c r="P320" s="27"/>
      <c r="Q320" s="27"/>
      <c r="R320" s="27"/>
      <c r="S320" s="27"/>
      <c r="T320" s="27"/>
      <c r="U320" s="27"/>
    </row>
    <row r="321" spans="1:21" x14ac:dyDescent="0.25">
      <c r="A321" s="27"/>
      <c r="B321" s="27"/>
      <c r="C321" s="27"/>
      <c r="D321" s="27"/>
      <c r="E321" s="27"/>
      <c r="F321" s="27"/>
      <c r="G321" s="27"/>
      <c r="H321" s="27"/>
      <c r="I321" s="27"/>
      <c r="J321" s="27"/>
      <c r="K321" s="27"/>
      <c r="L321" s="27"/>
      <c r="M321" s="27"/>
      <c r="N321" s="27"/>
      <c r="O321" s="27"/>
      <c r="P321" s="27"/>
      <c r="Q321" s="27"/>
      <c r="R321" s="27"/>
      <c r="S321" s="27"/>
      <c r="T321" s="27"/>
      <c r="U321" s="27"/>
    </row>
    <row r="322" spans="1:21" x14ac:dyDescent="0.25">
      <c r="A322" s="27"/>
      <c r="B322" s="27"/>
      <c r="C322" s="27"/>
      <c r="D322" s="27"/>
      <c r="E322" s="27"/>
      <c r="F322" s="27"/>
      <c r="G322" s="27"/>
      <c r="H322" s="27"/>
      <c r="I322" s="27"/>
      <c r="J322" s="27"/>
      <c r="K322" s="27"/>
      <c r="L322" s="27"/>
      <c r="M322" s="27"/>
      <c r="N322" s="27"/>
      <c r="O322" s="27"/>
      <c r="P322" s="27"/>
      <c r="Q322" s="27"/>
      <c r="R322" s="27"/>
      <c r="S322" s="27"/>
      <c r="T322" s="27"/>
      <c r="U322" s="27"/>
    </row>
    <row r="323" spans="1:21" x14ac:dyDescent="0.25">
      <c r="A323" s="27"/>
      <c r="B323" s="27"/>
      <c r="C323" s="27"/>
      <c r="D323" s="27"/>
      <c r="E323" s="27"/>
      <c r="F323" s="27"/>
      <c r="G323" s="27"/>
      <c r="H323" s="27"/>
      <c r="I323" s="27"/>
      <c r="J323" s="27"/>
      <c r="K323" s="27"/>
      <c r="L323" s="27"/>
      <c r="M323" s="27"/>
      <c r="N323" s="27"/>
      <c r="O323" s="27"/>
      <c r="P323" s="27"/>
      <c r="Q323" s="27"/>
      <c r="R323" s="27"/>
      <c r="S323" s="27"/>
      <c r="T323" s="27"/>
      <c r="U323" s="27"/>
    </row>
    <row r="324" spans="1:21" x14ac:dyDescent="0.25">
      <c r="A324" s="27"/>
      <c r="B324" s="27"/>
      <c r="C324" s="27"/>
      <c r="D324" s="27"/>
      <c r="E324" s="27"/>
      <c r="F324" s="27"/>
      <c r="G324" s="27"/>
      <c r="H324" s="27"/>
      <c r="I324" s="27"/>
      <c r="J324" s="27"/>
      <c r="K324" s="27"/>
      <c r="L324" s="27"/>
      <c r="M324" s="27"/>
      <c r="N324" s="27"/>
      <c r="O324" s="27"/>
      <c r="P324" s="27"/>
      <c r="Q324" s="27"/>
      <c r="R324" s="27"/>
      <c r="S324" s="27"/>
      <c r="T324" s="27"/>
      <c r="U324" s="27"/>
    </row>
    <row r="325" spans="1:21" x14ac:dyDescent="0.25">
      <c r="A325" s="27"/>
      <c r="B325" s="27"/>
      <c r="C325" s="27"/>
      <c r="D325" s="27"/>
      <c r="E325" s="27"/>
      <c r="F325" s="27"/>
      <c r="G325" s="27"/>
      <c r="H325" s="27"/>
      <c r="I325" s="27"/>
      <c r="J325" s="27"/>
      <c r="K325" s="27"/>
      <c r="L325" s="27"/>
      <c r="M325" s="27"/>
      <c r="N325" s="27"/>
      <c r="O325" s="27"/>
      <c r="P325" s="27"/>
      <c r="Q325" s="27"/>
      <c r="R325" s="27"/>
      <c r="S325" s="27"/>
      <c r="T325" s="27"/>
      <c r="U325" s="27"/>
    </row>
    <row r="326" spans="1:21" x14ac:dyDescent="0.25">
      <c r="A326" s="27"/>
      <c r="B326" s="27"/>
      <c r="C326" s="27"/>
      <c r="D326" s="27"/>
      <c r="E326" s="27"/>
      <c r="F326" s="27"/>
      <c r="G326" s="27"/>
      <c r="H326" s="27"/>
      <c r="I326" s="27"/>
      <c r="J326" s="27"/>
      <c r="K326" s="27"/>
      <c r="L326" s="27"/>
      <c r="M326" s="27"/>
      <c r="N326" s="27"/>
      <c r="O326" s="27"/>
      <c r="P326" s="27"/>
      <c r="Q326" s="27"/>
      <c r="R326" s="27"/>
      <c r="S326" s="27"/>
      <c r="T326" s="27"/>
      <c r="U326" s="27"/>
    </row>
    <row r="327" spans="1:21" x14ac:dyDescent="0.25">
      <c r="A327" s="27"/>
      <c r="B327" s="27"/>
      <c r="C327" s="27"/>
      <c r="D327" s="27"/>
      <c r="E327" s="27"/>
      <c r="F327" s="27"/>
      <c r="G327" s="27"/>
      <c r="H327" s="27"/>
      <c r="I327" s="27"/>
      <c r="J327" s="27"/>
      <c r="K327" s="27"/>
      <c r="L327" s="27"/>
      <c r="M327" s="27"/>
      <c r="N327" s="27"/>
      <c r="O327" s="27"/>
      <c r="P327" s="27"/>
      <c r="Q327" s="27"/>
      <c r="R327" s="27"/>
      <c r="S327" s="27"/>
      <c r="T327" s="27"/>
      <c r="U327" s="27"/>
    </row>
    <row r="328" spans="1:21" x14ac:dyDescent="0.25">
      <c r="A328" s="27"/>
      <c r="B328" s="27"/>
      <c r="C328" s="27"/>
      <c r="D328" s="27"/>
      <c r="E328" s="27"/>
      <c r="F328" s="27"/>
      <c r="G328" s="27"/>
      <c r="H328" s="27"/>
      <c r="I328" s="27"/>
      <c r="J328" s="27"/>
      <c r="K328" s="27"/>
      <c r="L328" s="27"/>
      <c r="M328" s="27"/>
      <c r="N328" s="27"/>
      <c r="O328" s="27"/>
      <c r="P328" s="27"/>
      <c r="Q328" s="27"/>
      <c r="R328" s="27"/>
      <c r="S328" s="27"/>
      <c r="T328" s="27"/>
      <c r="U328" s="27"/>
    </row>
    <row r="329" spans="1:21" x14ac:dyDescent="0.25">
      <c r="A329" s="27"/>
      <c r="B329" s="27"/>
      <c r="C329" s="27"/>
      <c r="D329" s="27"/>
      <c r="E329" s="27"/>
      <c r="F329" s="27"/>
      <c r="G329" s="27"/>
      <c r="H329" s="27"/>
      <c r="I329" s="27"/>
      <c r="J329" s="27"/>
      <c r="K329" s="27"/>
      <c r="L329" s="27"/>
      <c r="M329" s="27"/>
      <c r="N329" s="27"/>
      <c r="O329" s="27"/>
      <c r="P329" s="27"/>
      <c r="Q329" s="27"/>
      <c r="R329" s="27"/>
      <c r="S329" s="27"/>
      <c r="T329" s="27"/>
      <c r="U329" s="27"/>
    </row>
    <row r="330" spans="1:21" x14ac:dyDescent="0.25">
      <c r="A330" s="27"/>
      <c r="B330" s="27"/>
      <c r="C330" s="27"/>
      <c r="D330" s="27"/>
      <c r="E330" s="27"/>
      <c r="F330" s="27"/>
      <c r="G330" s="27"/>
      <c r="H330" s="27"/>
      <c r="I330" s="27"/>
      <c r="J330" s="27"/>
      <c r="K330" s="27"/>
      <c r="L330" s="27"/>
      <c r="M330" s="27"/>
      <c r="N330" s="27"/>
      <c r="O330" s="27"/>
      <c r="P330" s="27"/>
      <c r="Q330" s="27"/>
      <c r="R330" s="27"/>
      <c r="S330" s="27"/>
      <c r="T330" s="27"/>
      <c r="U330" s="27"/>
    </row>
    <row r="331" spans="1:21" x14ac:dyDescent="0.25">
      <c r="A331" s="27"/>
      <c r="B331" s="27"/>
      <c r="C331" s="27"/>
      <c r="D331" s="27"/>
      <c r="E331" s="27"/>
      <c r="F331" s="27"/>
      <c r="G331" s="27"/>
      <c r="H331" s="27"/>
      <c r="I331" s="27"/>
      <c r="J331" s="27"/>
      <c r="K331" s="27"/>
      <c r="L331" s="27"/>
      <c r="M331" s="27"/>
      <c r="N331" s="27"/>
      <c r="O331" s="27"/>
      <c r="P331" s="27"/>
      <c r="Q331" s="27"/>
      <c r="R331" s="27"/>
      <c r="S331" s="27"/>
      <c r="T331" s="27"/>
      <c r="U331" s="27"/>
    </row>
    <row r="332" spans="1:21" x14ac:dyDescent="0.25">
      <c r="A332" s="27"/>
      <c r="B332" s="27"/>
      <c r="C332" s="27"/>
      <c r="D332" s="27"/>
      <c r="E332" s="27"/>
      <c r="F332" s="27"/>
      <c r="G332" s="27"/>
      <c r="H332" s="27"/>
      <c r="I332" s="27"/>
      <c r="J332" s="27"/>
      <c r="K332" s="27"/>
      <c r="L332" s="27"/>
      <c r="M332" s="27"/>
      <c r="N332" s="27"/>
      <c r="O332" s="27"/>
      <c r="P332" s="27"/>
      <c r="Q332" s="27"/>
      <c r="R332" s="27"/>
      <c r="S332" s="27"/>
      <c r="T332" s="27"/>
      <c r="U332" s="27"/>
    </row>
    <row r="333" spans="1:21" x14ac:dyDescent="0.25">
      <c r="A333" s="27"/>
      <c r="B333" s="27"/>
      <c r="C333" s="27"/>
      <c r="D333" s="27"/>
      <c r="E333" s="27"/>
      <c r="F333" s="27"/>
      <c r="G333" s="27"/>
      <c r="H333" s="27"/>
      <c r="I333" s="27"/>
      <c r="J333" s="27"/>
      <c r="K333" s="27"/>
      <c r="L333" s="27"/>
      <c r="M333" s="27"/>
      <c r="N333" s="27"/>
      <c r="O333" s="27"/>
      <c r="P333" s="27"/>
      <c r="Q333" s="27"/>
      <c r="R333" s="27"/>
      <c r="S333" s="27"/>
      <c r="T333" s="27"/>
      <c r="U333" s="27"/>
    </row>
    <row r="334" spans="1:21" x14ac:dyDescent="0.25">
      <c r="A334" s="27"/>
      <c r="B334" s="27"/>
      <c r="C334" s="27"/>
      <c r="D334" s="27"/>
      <c r="E334" s="27"/>
      <c r="F334" s="27"/>
      <c r="G334" s="27"/>
      <c r="H334" s="27"/>
      <c r="I334" s="27"/>
      <c r="J334" s="27"/>
      <c r="K334" s="27"/>
      <c r="L334" s="27"/>
      <c r="M334" s="27"/>
      <c r="N334" s="27"/>
      <c r="O334" s="27"/>
      <c r="P334" s="27"/>
      <c r="Q334" s="27"/>
      <c r="R334" s="27"/>
      <c r="S334" s="27"/>
      <c r="T334" s="27"/>
      <c r="U334" s="27"/>
    </row>
    <row r="335" spans="1:21" x14ac:dyDescent="0.25">
      <c r="A335" s="27"/>
      <c r="B335" s="27"/>
      <c r="C335" s="27"/>
      <c r="D335" s="27"/>
      <c r="E335" s="27"/>
      <c r="F335" s="27"/>
      <c r="G335" s="27"/>
      <c r="H335" s="27"/>
      <c r="I335" s="27"/>
      <c r="J335" s="27"/>
      <c r="K335" s="27"/>
      <c r="L335" s="27"/>
      <c r="M335" s="27"/>
      <c r="N335" s="27"/>
      <c r="O335" s="27"/>
      <c r="P335" s="27"/>
      <c r="Q335" s="27"/>
      <c r="R335" s="27"/>
      <c r="S335" s="27"/>
      <c r="T335" s="27"/>
      <c r="U335" s="27"/>
    </row>
    <row r="336" spans="1:21" x14ac:dyDescent="0.25">
      <c r="A336" s="27"/>
      <c r="B336" s="27"/>
      <c r="C336" s="27"/>
      <c r="D336" s="27"/>
      <c r="E336" s="27"/>
      <c r="F336" s="27"/>
      <c r="G336" s="27"/>
      <c r="H336" s="27"/>
      <c r="I336" s="27"/>
      <c r="J336" s="27"/>
      <c r="K336" s="27"/>
      <c r="L336" s="27"/>
      <c r="M336" s="27"/>
      <c r="N336" s="27"/>
      <c r="O336" s="27"/>
      <c r="P336" s="27"/>
      <c r="Q336" s="27"/>
      <c r="R336" s="27"/>
      <c r="S336" s="27"/>
      <c r="T336" s="27"/>
      <c r="U336" s="27"/>
    </row>
    <row r="337" spans="1:21" x14ac:dyDescent="0.25">
      <c r="A337" s="27"/>
      <c r="B337" s="27"/>
      <c r="C337" s="27"/>
      <c r="D337" s="27"/>
      <c r="E337" s="27"/>
      <c r="F337" s="27"/>
      <c r="G337" s="27"/>
      <c r="H337" s="27"/>
      <c r="I337" s="27"/>
      <c r="J337" s="27"/>
      <c r="K337" s="27"/>
      <c r="L337" s="27"/>
      <c r="M337" s="27"/>
      <c r="N337" s="27"/>
      <c r="O337" s="27"/>
      <c r="P337" s="27"/>
      <c r="Q337" s="27"/>
      <c r="R337" s="27"/>
      <c r="S337" s="27"/>
      <c r="T337" s="27"/>
      <c r="U337" s="27"/>
    </row>
    <row r="338" spans="1:21" x14ac:dyDescent="0.25">
      <c r="A338" s="27"/>
      <c r="B338" s="27"/>
      <c r="C338" s="27"/>
      <c r="D338" s="27"/>
      <c r="E338" s="27"/>
      <c r="F338" s="27"/>
      <c r="G338" s="27"/>
      <c r="H338" s="27"/>
      <c r="I338" s="27"/>
      <c r="J338" s="27"/>
      <c r="K338" s="27"/>
      <c r="L338" s="27"/>
      <c r="M338" s="27"/>
      <c r="N338" s="27"/>
      <c r="O338" s="27"/>
      <c r="P338" s="27"/>
      <c r="Q338" s="27"/>
      <c r="R338" s="27"/>
      <c r="S338" s="27"/>
      <c r="T338" s="27"/>
      <c r="U338" s="27"/>
    </row>
    <row r="339" spans="1:21" x14ac:dyDescent="0.25">
      <c r="A339" s="27"/>
      <c r="B339" s="27"/>
      <c r="C339" s="27"/>
      <c r="D339" s="27"/>
      <c r="E339" s="27"/>
      <c r="F339" s="27"/>
      <c r="G339" s="27"/>
      <c r="H339" s="27"/>
      <c r="I339" s="27"/>
      <c r="J339" s="27"/>
      <c r="K339" s="27"/>
      <c r="L339" s="27"/>
      <c r="M339" s="27"/>
      <c r="N339" s="27"/>
      <c r="O339" s="27"/>
      <c r="P339" s="27"/>
      <c r="Q339" s="27"/>
      <c r="R339" s="27"/>
      <c r="S339" s="27"/>
      <c r="T339" s="27"/>
      <c r="U339" s="27"/>
    </row>
    <row r="340" spans="1:21" x14ac:dyDescent="0.25">
      <c r="A340" s="27"/>
      <c r="B340" s="27"/>
      <c r="C340" s="27"/>
      <c r="D340" s="27"/>
      <c r="E340" s="27"/>
      <c r="F340" s="27"/>
      <c r="G340" s="27"/>
      <c r="H340" s="27"/>
      <c r="I340" s="27"/>
      <c r="J340" s="27"/>
      <c r="K340" s="27"/>
      <c r="L340" s="27"/>
      <c r="M340" s="27"/>
      <c r="N340" s="27"/>
      <c r="O340" s="27"/>
      <c r="P340" s="27"/>
      <c r="Q340" s="27"/>
      <c r="R340" s="27"/>
      <c r="S340" s="27"/>
      <c r="T340" s="27"/>
      <c r="U340" s="27"/>
    </row>
    <row r="341" spans="1:21" x14ac:dyDescent="0.25">
      <c r="A341" s="27"/>
      <c r="B341" s="27"/>
      <c r="C341" s="27"/>
      <c r="D341" s="27"/>
      <c r="E341" s="27"/>
      <c r="F341" s="27"/>
      <c r="G341" s="27"/>
      <c r="H341" s="27"/>
      <c r="I341" s="27"/>
      <c r="J341" s="27"/>
      <c r="K341" s="27"/>
      <c r="L341" s="27"/>
      <c r="M341" s="27"/>
      <c r="N341" s="27"/>
      <c r="O341" s="27"/>
      <c r="P341" s="27"/>
      <c r="Q341" s="27"/>
      <c r="R341" s="27"/>
      <c r="S341" s="27"/>
      <c r="T341" s="27"/>
      <c r="U341" s="27"/>
    </row>
    <row r="342" spans="1:21" x14ac:dyDescent="0.25">
      <c r="A342" s="27"/>
      <c r="B342" s="27"/>
      <c r="C342" s="27"/>
      <c r="D342" s="27"/>
      <c r="E342" s="27"/>
      <c r="F342" s="27"/>
      <c r="G342" s="27"/>
      <c r="H342" s="27"/>
      <c r="I342" s="27"/>
      <c r="J342" s="27"/>
      <c r="K342" s="27"/>
      <c r="L342" s="27"/>
      <c r="M342" s="27"/>
      <c r="N342" s="27"/>
      <c r="O342" s="27"/>
      <c r="P342" s="27"/>
      <c r="Q342" s="27"/>
      <c r="R342" s="27"/>
      <c r="S342" s="27"/>
      <c r="T342" s="27"/>
      <c r="U342" s="27"/>
    </row>
    <row r="343" spans="1:21" x14ac:dyDescent="0.25">
      <c r="A343" s="27"/>
      <c r="B343" s="27"/>
      <c r="C343" s="27"/>
      <c r="D343" s="27"/>
      <c r="E343" s="27"/>
      <c r="F343" s="27"/>
      <c r="G343" s="27"/>
      <c r="H343" s="27"/>
      <c r="I343" s="27"/>
      <c r="J343" s="27"/>
      <c r="K343" s="27"/>
      <c r="L343" s="27"/>
      <c r="M343" s="27"/>
      <c r="N343" s="27"/>
      <c r="O343" s="27"/>
      <c r="P343" s="27"/>
      <c r="Q343" s="27"/>
      <c r="R343" s="27"/>
      <c r="S343" s="27"/>
      <c r="T343" s="27"/>
      <c r="U343" s="27"/>
    </row>
    <row r="344" spans="1:21" x14ac:dyDescent="0.25">
      <c r="A344" s="27"/>
      <c r="B344" s="27"/>
      <c r="C344" s="27"/>
      <c r="D344" s="27"/>
      <c r="E344" s="27"/>
      <c r="F344" s="27"/>
      <c r="G344" s="27"/>
      <c r="H344" s="27"/>
      <c r="I344" s="27"/>
      <c r="J344" s="27"/>
      <c r="K344" s="27"/>
      <c r="L344" s="27"/>
      <c r="M344" s="27"/>
      <c r="N344" s="27"/>
      <c r="O344" s="27"/>
      <c r="P344" s="27"/>
      <c r="Q344" s="27"/>
      <c r="R344" s="27"/>
      <c r="S344" s="27"/>
      <c r="T344" s="27"/>
      <c r="U344" s="27"/>
    </row>
    <row r="345" spans="1:21" x14ac:dyDescent="0.25">
      <c r="A345" s="27"/>
      <c r="B345" s="27"/>
      <c r="C345" s="27"/>
      <c r="D345" s="27"/>
      <c r="E345" s="27"/>
      <c r="F345" s="27"/>
      <c r="G345" s="27"/>
      <c r="H345" s="27"/>
      <c r="I345" s="27"/>
      <c r="J345" s="27"/>
      <c r="K345" s="27"/>
      <c r="L345" s="27"/>
      <c r="M345" s="27"/>
      <c r="N345" s="27"/>
      <c r="O345" s="27"/>
      <c r="P345" s="27"/>
      <c r="Q345" s="27"/>
      <c r="R345" s="27"/>
      <c r="S345" s="27"/>
      <c r="T345" s="27"/>
      <c r="U345" s="27"/>
    </row>
    <row r="346" spans="1:21" x14ac:dyDescent="0.25">
      <c r="A346" s="27"/>
      <c r="B346" s="27"/>
      <c r="C346" s="27"/>
      <c r="D346" s="27"/>
      <c r="E346" s="27"/>
      <c r="F346" s="27"/>
      <c r="G346" s="27"/>
      <c r="H346" s="27"/>
      <c r="I346" s="27"/>
      <c r="J346" s="27"/>
      <c r="K346" s="27"/>
      <c r="L346" s="27"/>
      <c r="M346" s="27"/>
      <c r="N346" s="27"/>
      <c r="O346" s="27"/>
      <c r="P346" s="27"/>
      <c r="Q346" s="27"/>
      <c r="R346" s="27"/>
      <c r="S346" s="27"/>
      <c r="T346" s="27"/>
      <c r="U346" s="27"/>
    </row>
    <row r="347" spans="1:21" x14ac:dyDescent="0.25">
      <c r="A347" s="27"/>
      <c r="B347" s="27"/>
      <c r="C347" s="27"/>
      <c r="D347" s="27"/>
      <c r="E347" s="27"/>
      <c r="F347" s="27"/>
      <c r="G347" s="27"/>
      <c r="H347" s="27"/>
      <c r="I347" s="27"/>
      <c r="J347" s="27"/>
      <c r="K347" s="27"/>
      <c r="L347" s="27"/>
      <c r="M347" s="27"/>
      <c r="N347" s="27"/>
      <c r="O347" s="27"/>
      <c r="P347" s="27"/>
      <c r="Q347" s="27"/>
      <c r="R347" s="27"/>
      <c r="S347" s="27"/>
      <c r="T347" s="27"/>
      <c r="U347" s="27"/>
    </row>
    <row r="348" spans="1:21" x14ac:dyDescent="0.25">
      <c r="A348" s="27"/>
      <c r="B348" s="27"/>
      <c r="C348" s="27"/>
      <c r="D348" s="27"/>
      <c r="E348" s="27"/>
      <c r="F348" s="27"/>
      <c r="G348" s="27"/>
      <c r="H348" s="27"/>
      <c r="I348" s="27"/>
      <c r="J348" s="27"/>
      <c r="K348" s="27"/>
      <c r="L348" s="27"/>
      <c r="M348" s="27"/>
      <c r="N348" s="27"/>
      <c r="O348" s="27"/>
      <c r="P348" s="27"/>
      <c r="Q348" s="27"/>
      <c r="R348" s="27"/>
      <c r="S348" s="27"/>
      <c r="T348" s="27"/>
      <c r="U348" s="27"/>
    </row>
    <row r="349" spans="1:21" x14ac:dyDescent="0.25">
      <c r="A349" s="27"/>
      <c r="B349" s="27"/>
      <c r="C349" s="27"/>
      <c r="D349" s="27"/>
      <c r="E349" s="27"/>
      <c r="F349" s="27"/>
      <c r="G349" s="27"/>
      <c r="H349" s="27"/>
      <c r="I349" s="27"/>
      <c r="J349" s="27"/>
      <c r="K349" s="27"/>
      <c r="L349" s="27"/>
      <c r="M349" s="27"/>
      <c r="N349" s="27"/>
      <c r="O349" s="27"/>
      <c r="P349" s="27"/>
      <c r="Q349" s="27"/>
      <c r="R349" s="27"/>
      <c r="S349" s="27"/>
      <c r="T349" s="27"/>
      <c r="U349" s="27"/>
    </row>
    <row r="350" spans="1:21" x14ac:dyDescent="0.25">
      <c r="A350" s="27"/>
      <c r="B350" s="27"/>
      <c r="C350" s="27"/>
      <c r="D350" s="27"/>
      <c r="E350" s="27"/>
      <c r="F350" s="27"/>
      <c r="G350" s="27"/>
      <c r="H350" s="27"/>
      <c r="I350" s="27"/>
      <c r="J350" s="27"/>
      <c r="K350" s="27"/>
      <c r="L350" s="27"/>
      <c r="M350" s="27"/>
      <c r="N350" s="27"/>
      <c r="O350" s="27"/>
      <c r="P350" s="27"/>
      <c r="Q350" s="27"/>
      <c r="R350" s="27"/>
      <c r="S350" s="27"/>
      <c r="T350" s="27"/>
      <c r="U350" s="27"/>
    </row>
    <row r="351" spans="1:21" x14ac:dyDescent="0.25">
      <c r="A351" s="27"/>
      <c r="B351" s="27"/>
      <c r="C351" s="27"/>
      <c r="D351" s="27"/>
      <c r="E351" s="27"/>
      <c r="F351" s="27"/>
      <c r="G351" s="27"/>
      <c r="H351" s="27"/>
      <c r="I351" s="27"/>
      <c r="J351" s="27"/>
      <c r="K351" s="27"/>
      <c r="L351" s="27"/>
      <c r="M351" s="27"/>
      <c r="N351" s="27"/>
      <c r="O351" s="27"/>
      <c r="P351" s="27"/>
      <c r="Q351" s="27"/>
      <c r="R351" s="27"/>
      <c r="S351" s="27"/>
      <c r="T351" s="27"/>
      <c r="U351" s="27"/>
    </row>
    <row r="352" spans="1:21" x14ac:dyDescent="0.25">
      <c r="A352" s="27"/>
      <c r="B352" s="27"/>
      <c r="C352" s="27"/>
      <c r="D352" s="27"/>
      <c r="E352" s="27"/>
      <c r="F352" s="27"/>
      <c r="G352" s="27"/>
      <c r="H352" s="27"/>
      <c r="I352" s="27"/>
      <c r="J352" s="27"/>
      <c r="K352" s="27"/>
      <c r="L352" s="27"/>
      <c r="M352" s="27"/>
      <c r="N352" s="27"/>
      <c r="O352" s="27"/>
      <c r="P352" s="27"/>
      <c r="Q352" s="27"/>
      <c r="R352" s="27"/>
      <c r="S352" s="27"/>
      <c r="T352" s="27"/>
      <c r="U352" s="27"/>
    </row>
    <row r="353" spans="1:21" x14ac:dyDescent="0.25">
      <c r="A353" s="27"/>
      <c r="B353" s="27"/>
      <c r="C353" s="27"/>
      <c r="D353" s="27"/>
      <c r="E353" s="27"/>
      <c r="F353" s="27"/>
      <c r="G353" s="27"/>
      <c r="H353" s="27"/>
      <c r="I353" s="27"/>
      <c r="J353" s="27"/>
      <c r="K353" s="27"/>
      <c r="L353" s="27"/>
      <c r="M353" s="27"/>
      <c r="N353" s="27"/>
      <c r="O353" s="27"/>
      <c r="P353" s="27"/>
      <c r="Q353" s="27"/>
      <c r="R353" s="27"/>
      <c r="S353" s="27"/>
      <c r="T353" s="27"/>
      <c r="U353" s="27"/>
    </row>
    <row r="354" spans="1:21" x14ac:dyDescent="0.25">
      <c r="A354" s="27"/>
      <c r="B354" s="27"/>
      <c r="C354" s="27"/>
      <c r="D354" s="27"/>
      <c r="E354" s="27"/>
      <c r="F354" s="27"/>
      <c r="G354" s="27"/>
      <c r="H354" s="27"/>
      <c r="I354" s="27"/>
      <c r="J354" s="27"/>
      <c r="K354" s="27"/>
      <c r="L354" s="27"/>
      <c r="M354" s="27"/>
      <c r="N354" s="27"/>
      <c r="O354" s="27"/>
      <c r="P354" s="27"/>
      <c r="Q354" s="27"/>
      <c r="R354" s="27"/>
      <c r="S354" s="27"/>
      <c r="T354" s="27"/>
      <c r="U354" s="27"/>
    </row>
    <row r="355" spans="1:21" x14ac:dyDescent="0.25">
      <c r="A355" s="27"/>
      <c r="B355" s="27"/>
      <c r="C355" s="27"/>
      <c r="D355" s="27"/>
      <c r="E355" s="27"/>
      <c r="F355" s="27"/>
      <c r="G355" s="27"/>
      <c r="H355" s="27"/>
      <c r="I355" s="27"/>
      <c r="J355" s="27"/>
      <c r="K355" s="27"/>
      <c r="L355" s="27"/>
      <c r="M355" s="27"/>
      <c r="N355" s="27"/>
      <c r="O355" s="27"/>
      <c r="P355" s="27"/>
      <c r="Q355" s="27"/>
      <c r="R355" s="27"/>
      <c r="S355" s="27"/>
      <c r="T355" s="27"/>
      <c r="U355" s="27"/>
    </row>
    <row r="356" spans="1:21" x14ac:dyDescent="0.25">
      <c r="A356" s="27"/>
      <c r="B356" s="27"/>
      <c r="C356" s="27"/>
      <c r="D356" s="27"/>
      <c r="E356" s="27"/>
      <c r="F356" s="27"/>
      <c r="G356" s="27"/>
      <c r="H356" s="27"/>
      <c r="I356" s="27"/>
      <c r="J356" s="27"/>
      <c r="K356" s="27"/>
      <c r="L356" s="27"/>
      <c r="M356" s="27"/>
      <c r="N356" s="27"/>
      <c r="O356" s="27"/>
      <c r="P356" s="27"/>
      <c r="Q356" s="27"/>
      <c r="R356" s="27"/>
      <c r="S356" s="27"/>
      <c r="T356" s="27"/>
      <c r="U356" s="27"/>
    </row>
    <row r="357" spans="1:21" x14ac:dyDescent="0.25">
      <c r="A357" s="27"/>
      <c r="B357" s="27"/>
      <c r="C357" s="27"/>
      <c r="D357" s="27"/>
      <c r="E357" s="27"/>
      <c r="F357" s="27"/>
      <c r="G357" s="27"/>
      <c r="H357" s="27"/>
      <c r="I357" s="27"/>
      <c r="J357" s="27"/>
      <c r="K357" s="27"/>
      <c r="L357" s="27"/>
      <c r="M357" s="27"/>
      <c r="N357" s="27"/>
      <c r="O357" s="27"/>
      <c r="P357" s="27"/>
      <c r="Q357" s="27"/>
      <c r="R357" s="27"/>
      <c r="S357" s="27"/>
      <c r="T357" s="27"/>
      <c r="U357" s="27"/>
    </row>
    <row r="358" spans="1:21" x14ac:dyDescent="0.25">
      <c r="A358" s="27"/>
      <c r="B358" s="27"/>
      <c r="C358" s="27"/>
      <c r="D358" s="27"/>
      <c r="E358" s="27"/>
      <c r="F358" s="27"/>
      <c r="G358" s="27"/>
      <c r="H358" s="27"/>
      <c r="I358" s="27"/>
      <c r="J358" s="27"/>
      <c r="K358" s="27"/>
      <c r="L358" s="27"/>
      <c r="M358" s="27"/>
      <c r="N358" s="27"/>
      <c r="O358" s="27"/>
      <c r="P358" s="27"/>
      <c r="Q358" s="27"/>
      <c r="R358" s="27"/>
      <c r="S358" s="27"/>
      <c r="T358" s="27"/>
      <c r="U358" s="27"/>
    </row>
    <row r="359" spans="1:21" x14ac:dyDescent="0.25">
      <c r="A359" s="27"/>
      <c r="B359" s="27"/>
      <c r="C359" s="27"/>
      <c r="D359" s="27"/>
      <c r="E359" s="27"/>
      <c r="F359" s="27"/>
      <c r="G359" s="27"/>
      <c r="H359" s="27"/>
      <c r="I359" s="27"/>
      <c r="J359" s="27"/>
      <c r="K359" s="27"/>
      <c r="L359" s="27"/>
      <c r="M359" s="27"/>
      <c r="N359" s="27"/>
      <c r="O359" s="27"/>
      <c r="P359" s="27"/>
      <c r="Q359" s="27"/>
      <c r="R359" s="27"/>
      <c r="S359" s="27"/>
      <c r="T359" s="27"/>
      <c r="U359" s="27"/>
    </row>
    <row r="360" spans="1:21" x14ac:dyDescent="0.25">
      <c r="A360" s="27"/>
      <c r="B360" s="27"/>
      <c r="C360" s="27"/>
      <c r="D360" s="27"/>
      <c r="E360" s="27"/>
      <c r="F360" s="27"/>
      <c r="G360" s="27"/>
      <c r="H360" s="27"/>
      <c r="I360" s="27"/>
      <c r="J360" s="27"/>
      <c r="K360" s="27"/>
      <c r="L360" s="27"/>
      <c r="M360" s="27"/>
      <c r="N360" s="27"/>
      <c r="O360" s="27"/>
      <c r="P360" s="27"/>
      <c r="Q360" s="27"/>
      <c r="R360" s="27"/>
      <c r="S360" s="27"/>
      <c r="T360" s="27"/>
      <c r="U360" s="27"/>
    </row>
    <row r="361" spans="1:21" x14ac:dyDescent="0.25">
      <c r="A361" s="27"/>
      <c r="B361" s="27"/>
      <c r="C361" s="27"/>
      <c r="D361" s="27"/>
      <c r="E361" s="27"/>
      <c r="F361" s="27"/>
      <c r="G361" s="27"/>
      <c r="H361" s="27"/>
      <c r="I361" s="27"/>
      <c r="J361" s="27"/>
      <c r="K361" s="27"/>
      <c r="L361" s="27"/>
      <c r="M361" s="27"/>
      <c r="N361" s="27"/>
      <c r="O361" s="27"/>
      <c r="P361" s="27"/>
      <c r="Q361" s="27"/>
      <c r="R361" s="27"/>
      <c r="S361" s="27"/>
      <c r="T361" s="27"/>
      <c r="U361" s="27"/>
    </row>
    <row r="362" spans="1:21" x14ac:dyDescent="0.25">
      <c r="A362" s="27"/>
      <c r="B362" s="27"/>
      <c r="C362" s="27"/>
      <c r="D362" s="27"/>
      <c r="E362" s="27"/>
      <c r="F362" s="27"/>
      <c r="G362" s="27"/>
      <c r="H362" s="27"/>
      <c r="I362" s="27"/>
      <c r="J362" s="27"/>
      <c r="K362" s="27"/>
      <c r="L362" s="27"/>
      <c r="M362" s="27"/>
      <c r="N362" s="27"/>
      <c r="O362" s="27"/>
      <c r="P362" s="27"/>
      <c r="Q362" s="27"/>
      <c r="R362" s="27"/>
      <c r="S362" s="27"/>
      <c r="T362" s="27"/>
      <c r="U362" s="27"/>
    </row>
    <row r="363" spans="1:21" x14ac:dyDescent="0.25">
      <c r="A363" s="27"/>
      <c r="B363" s="27"/>
      <c r="C363" s="27"/>
      <c r="D363" s="27"/>
      <c r="E363" s="27"/>
      <c r="F363" s="27"/>
      <c r="G363" s="27"/>
      <c r="H363" s="27"/>
      <c r="I363" s="27"/>
      <c r="J363" s="27"/>
      <c r="K363" s="27"/>
      <c r="L363" s="27"/>
      <c r="M363" s="27"/>
      <c r="N363" s="27"/>
      <c r="O363" s="27"/>
      <c r="P363" s="27"/>
      <c r="Q363" s="27"/>
      <c r="R363" s="27"/>
      <c r="S363" s="27"/>
      <c r="T363" s="27"/>
      <c r="U363" s="27"/>
    </row>
    <row r="364" spans="1:21" x14ac:dyDescent="0.25">
      <c r="A364" s="27"/>
      <c r="B364" s="27"/>
      <c r="C364" s="27"/>
      <c r="D364" s="27"/>
      <c r="E364" s="27"/>
      <c r="F364" s="27"/>
      <c r="G364" s="27"/>
      <c r="H364" s="27"/>
      <c r="I364" s="27"/>
      <c r="J364" s="27"/>
      <c r="K364" s="27"/>
      <c r="L364" s="27"/>
      <c r="M364" s="27"/>
      <c r="N364" s="27"/>
      <c r="O364" s="27"/>
      <c r="P364" s="27"/>
      <c r="Q364" s="27"/>
      <c r="R364" s="27"/>
      <c r="S364" s="27"/>
      <c r="T364" s="27"/>
      <c r="U364" s="27"/>
    </row>
    <row r="365" spans="1:21" x14ac:dyDescent="0.25">
      <c r="A365" s="27"/>
      <c r="B365" s="27"/>
      <c r="C365" s="27"/>
      <c r="D365" s="27"/>
      <c r="E365" s="27"/>
      <c r="F365" s="27"/>
      <c r="G365" s="27"/>
      <c r="H365" s="27"/>
      <c r="I365" s="27"/>
      <c r="J365" s="27"/>
      <c r="K365" s="27"/>
      <c r="L365" s="27"/>
      <c r="M365" s="27"/>
      <c r="N365" s="27"/>
      <c r="O365" s="27"/>
      <c r="P365" s="27"/>
      <c r="Q365" s="27"/>
      <c r="R365" s="27"/>
      <c r="S365" s="27"/>
      <c r="T365" s="27"/>
      <c r="U365" s="27"/>
    </row>
    <row r="366" spans="1:21" x14ac:dyDescent="0.25">
      <c r="A366" s="27"/>
      <c r="B366" s="27"/>
      <c r="C366" s="27"/>
      <c r="D366" s="27"/>
      <c r="E366" s="27"/>
      <c r="F366" s="27"/>
      <c r="G366" s="27"/>
      <c r="H366" s="27"/>
      <c r="I366" s="27"/>
      <c r="J366" s="27"/>
      <c r="K366" s="27"/>
      <c r="L366" s="27"/>
      <c r="M366" s="27"/>
      <c r="N366" s="27"/>
      <c r="O366" s="27"/>
      <c r="P366" s="27"/>
      <c r="Q366" s="27"/>
      <c r="R366" s="27"/>
      <c r="S366" s="27"/>
      <c r="T366" s="27"/>
      <c r="U366" s="27"/>
    </row>
    <row r="367" spans="1:21" x14ac:dyDescent="0.25">
      <c r="A367" s="27"/>
      <c r="B367" s="27"/>
      <c r="C367" s="27"/>
      <c r="D367" s="27"/>
      <c r="E367" s="27"/>
      <c r="F367" s="27"/>
      <c r="G367" s="27"/>
      <c r="H367" s="27"/>
      <c r="I367" s="27"/>
      <c r="J367" s="27"/>
      <c r="K367" s="27"/>
      <c r="L367" s="27"/>
      <c r="M367" s="27"/>
      <c r="N367" s="27"/>
      <c r="O367" s="27"/>
      <c r="P367" s="27"/>
      <c r="Q367" s="27"/>
      <c r="R367" s="27"/>
      <c r="S367" s="27"/>
      <c r="T367" s="27"/>
      <c r="U367" s="27"/>
    </row>
    <row r="368" spans="1:21" x14ac:dyDescent="0.25">
      <c r="A368" s="27"/>
      <c r="B368" s="27"/>
      <c r="C368" s="27"/>
      <c r="D368" s="27"/>
      <c r="E368" s="27"/>
      <c r="F368" s="27"/>
      <c r="G368" s="27"/>
      <c r="H368" s="27"/>
      <c r="I368" s="27"/>
      <c r="J368" s="27"/>
      <c r="K368" s="27"/>
      <c r="L368" s="27"/>
      <c r="M368" s="27"/>
      <c r="N368" s="27"/>
      <c r="O368" s="27"/>
      <c r="P368" s="27"/>
      <c r="Q368" s="27"/>
      <c r="R368" s="27"/>
      <c r="S368" s="27"/>
      <c r="T368" s="27"/>
      <c r="U368" s="27"/>
    </row>
    <row r="369" spans="1:21" x14ac:dyDescent="0.25">
      <c r="A369" s="27"/>
      <c r="B369" s="27"/>
      <c r="C369" s="27"/>
      <c r="D369" s="27"/>
      <c r="E369" s="27"/>
      <c r="F369" s="27"/>
      <c r="G369" s="27"/>
      <c r="H369" s="27"/>
      <c r="I369" s="27"/>
      <c r="J369" s="27"/>
      <c r="K369" s="27"/>
      <c r="L369" s="27"/>
      <c r="M369" s="27"/>
      <c r="N369" s="27"/>
      <c r="O369" s="27"/>
      <c r="P369" s="27"/>
      <c r="Q369" s="27"/>
      <c r="R369" s="27"/>
      <c r="S369" s="27"/>
      <c r="T369" s="27"/>
      <c r="U369" s="27"/>
    </row>
    <row r="370" spans="1:21" x14ac:dyDescent="0.25">
      <c r="A370" s="27"/>
      <c r="B370" s="27"/>
      <c r="C370" s="27"/>
      <c r="D370" s="27"/>
      <c r="E370" s="27"/>
      <c r="F370" s="27"/>
      <c r="G370" s="27"/>
      <c r="H370" s="27"/>
      <c r="I370" s="27"/>
      <c r="J370" s="27"/>
      <c r="K370" s="27"/>
      <c r="L370" s="27"/>
      <c r="M370" s="27"/>
      <c r="N370" s="27"/>
      <c r="O370" s="27"/>
      <c r="P370" s="27"/>
      <c r="Q370" s="27"/>
      <c r="R370" s="27"/>
      <c r="S370" s="27"/>
      <c r="T370" s="27"/>
      <c r="U370" s="27"/>
    </row>
    <row r="371" spans="1:21" x14ac:dyDescent="0.25">
      <c r="A371" s="27"/>
      <c r="B371" s="27"/>
      <c r="C371" s="27"/>
      <c r="D371" s="27"/>
      <c r="E371" s="27"/>
      <c r="F371" s="27"/>
      <c r="G371" s="27"/>
      <c r="H371" s="27"/>
      <c r="I371" s="27"/>
      <c r="J371" s="27"/>
      <c r="K371" s="27"/>
      <c r="L371" s="27"/>
      <c r="M371" s="27"/>
      <c r="N371" s="27"/>
      <c r="O371" s="27"/>
      <c r="P371" s="27"/>
      <c r="Q371" s="27"/>
      <c r="R371" s="27"/>
      <c r="S371" s="27"/>
      <c r="T371" s="27"/>
      <c r="U371" s="27"/>
    </row>
    <row r="372" spans="1:21" x14ac:dyDescent="0.25">
      <c r="A372" s="27"/>
      <c r="B372" s="27"/>
      <c r="C372" s="27"/>
      <c r="D372" s="27"/>
      <c r="E372" s="27"/>
      <c r="F372" s="27"/>
      <c r="G372" s="27"/>
      <c r="H372" s="27"/>
      <c r="I372" s="27"/>
      <c r="J372" s="27"/>
      <c r="K372" s="27"/>
      <c r="L372" s="27"/>
      <c r="M372" s="27"/>
      <c r="N372" s="27"/>
      <c r="O372" s="27"/>
      <c r="P372" s="27"/>
      <c r="Q372" s="27"/>
      <c r="R372" s="27"/>
      <c r="S372" s="27"/>
      <c r="T372" s="27"/>
      <c r="U372" s="27"/>
    </row>
    <row r="373" spans="1:21" x14ac:dyDescent="0.25">
      <c r="A373" s="27"/>
      <c r="B373" s="27"/>
      <c r="C373" s="27"/>
      <c r="D373" s="27"/>
      <c r="E373" s="27"/>
      <c r="F373" s="27"/>
      <c r="G373" s="27"/>
      <c r="H373" s="27"/>
      <c r="I373" s="27"/>
      <c r="J373" s="27"/>
      <c r="K373" s="27"/>
      <c r="L373" s="27"/>
      <c r="M373" s="27"/>
      <c r="N373" s="27"/>
      <c r="O373" s="27"/>
      <c r="P373" s="27"/>
      <c r="Q373" s="27"/>
      <c r="R373" s="27"/>
      <c r="S373" s="27"/>
      <c r="T373" s="27"/>
      <c r="U373" s="27"/>
    </row>
    <row r="374" spans="1:21" x14ac:dyDescent="0.25">
      <c r="A374" s="27"/>
      <c r="B374" s="27"/>
      <c r="C374" s="27"/>
      <c r="D374" s="27"/>
      <c r="E374" s="27"/>
      <c r="F374" s="27"/>
      <c r="G374" s="27"/>
      <c r="H374" s="27"/>
      <c r="I374" s="27"/>
      <c r="J374" s="27"/>
      <c r="K374" s="27"/>
      <c r="L374" s="27"/>
      <c r="M374" s="27"/>
      <c r="N374" s="27"/>
      <c r="O374" s="27"/>
      <c r="P374" s="27"/>
      <c r="Q374" s="27"/>
      <c r="R374" s="27"/>
      <c r="S374" s="27"/>
      <c r="T374" s="27"/>
      <c r="U374" s="27"/>
    </row>
    <row r="375" spans="1:21" x14ac:dyDescent="0.25">
      <c r="A375" s="27"/>
      <c r="B375" s="27"/>
      <c r="C375" s="27"/>
      <c r="D375" s="27"/>
      <c r="E375" s="27"/>
      <c r="F375" s="27"/>
      <c r="G375" s="27"/>
      <c r="H375" s="27"/>
      <c r="I375" s="27"/>
      <c r="J375" s="27"/>
      <c r="K375" s="27"/>
      <c r="L375" s="27"/>
      <c r="M375" s="27"/>
      <c r="N375" s="27"/>
      <c r="O375" s="27"/>
      <c r="P375" s="27"/>
      <c r="Q375" s="27"/>
      <c r="R375" s="27"/>
      <c r="S375" s="27"/>
      <c r="T375" s="27"/>
      <c r="U375" s="27"/>
    </row>
    <row r="376" spans="1:21" x14ac:dyDescent="0.25">
      <c r="A376" s="27"/>
      <c r="B376" s="27"/>
      <c r="C376" s="27"/>
      <c r="D376" s="27"/>
      <c r="E376" s="27"/>
      <c r="F376" s="27"/>
      <c r="G376" s="27"/>
      <c r="H376" s="27"/>
      <c r="I376" s="27"/>
      <c r="J376" s="27"/>
      <c r="K376" s="27"/>
      <c r="L376" s="27"/>
      <c r="M376" s="27"/>
      <c r="N376" s="27"/>
      <c r="O376" s="27"/>
      <c r="P376" s="27"/>
      <c r="Q376" s="27"/>
      <c r="R376" s="27"/>
      <c r="S376" s="27"/>
      <c r="T376" s="27"/>
      <c r="U376" s="27"/>
    </row>
    <row r="377" spans="1:21" x14ac:dyDescent="0.25">
      <c r="A377" s="27"/>
      <c r="B377" s="27"/>
      <c r="C377" s="27"/>
      <c r="D377" s="27"/>
      <c r="E377" s="27"/>
      <c r="F377" s="27"/>
      <c r="G377" s="27"/>
      <c r="H377" s="27"/>
      <c r="I377" s="27"/>
      <c r="J377" s="27"/>
      <c r="K377" s="27"/>
      <c r="L377" s="27"/>
      <c r="M377" s="27"/>
      <c r="N377" s="27"/>
      <c r="O377" s="27"/>
      <c r="P377" s="27"/>
      <c r="Q377" s="27"/>
      <c r="R377" s="27"/>
      <c r="S377" s="27"/>
      <c r="T377" s="27"/>
      <c r="U377" s="27"/>
    </row>
    <row r="378" spans="1:21" x14ac:dyDescent="0.25">
      <c r="A378" s="27"/>
      <c r="B378" s="27"/>
      <c r="C378" s="27"/>
      <c r="D378" s="27"/>
      <c r="E378" s="27"/>
      <c r="F378" s="27"/>
      <c r="G378" s="27"/>
      <c r="H378" s="27"/>
      <c r="I378" s="27"/>
      <c r="J378" s="27"/>
      <c r="K378" s="27"/>
      <c r="L378" s="27"/>
      <c r="M378" s="27"/>
      <c r="N378" s="27"/>
      <c r="O378" s="27"/>
      <c r="P378" s="27"/>
      <c r="Q378" s="27"/>
      <c r="R378" s="27"/>
      <c r="S378" s="27"/>
      <c r="T378" s="27"/>
      <c r="U378" s="27"/>
    </row>
    <row r="379" spans="1:21" x14ac:dyDescent="0.25">
      <c r="A379" s="27"/>
      <c r="B379" s="27"/>
      <c r="C379" s="27"/>
      <c r="D379" s="27"/>
      <c r="E379" s="27"/>
      <c r="F379" s="27"/>
      <c r="G379" s="27"/>
      <c r="H379" s="27"/>
      <c r="I379" s="27"/>
      <c r="J379" s="27"/>
      <c r="K379" s="27"/>
      <c r="L379" s="27"/>
      <c r="M379" s="27"/>
      <c r="N379" s="27"/>
      <c r="O379" s="27"/>
      <c r="P379" s="27"/>
      <c r="Q379" s="27"/>
      <c r="R379" s="27"/>
      <c r="S379" s="27"/>
      <c r="T379" s="27"/>
      <c r="U379" s="27"/>
    </row>
    <row r="380" spans="1:21" x14ac:dyDescent="0.25">
      <c r="A380" s="27"/>
      <c r="B380" s="27"/>
      <c r="C380" s="27"/>
      <c r="D380" s="27"/>
      <c r="E380" s="27"/>
      <c r="F380" s="27"/>
      <c r="G380" s="27"/>
      <c r="H380" s="27"/>
      <c r="I380" s="27"/>
      <c r="J380" s="27"/>
      <c r="K380" s="27"/>
      <c r="L380" s="27"/>
      <c r="M380" s="27"/>
      <c r="N380" s="27"/>
      <c r="O380" s="27"/>
      <c r="P380" s="27"/>
      <c r="Q380" s="27"/>
      <c r="R380" s="27"/>
      <c r="S380" s="27"/>
      <c r="T380" s="27"/>
      <c r="U380" s="27"/>
    </row>
    <row r="381" spans="1:21" x14ac:dyDescent="0.25">
      <c r="A381" s="27"/>
      <c r="B381" s="27"/>
      <c r="C381" s="27"/>
      <c r="D381" s="27"/>
      <c r="E381" s="27"/>
      <c r="F381" s="27"/>
      <c r="G381" s="27"/>
      <c r="H381" s="27"/>
      <c r="I381" s="27"/>
      <c r="J381" s="27"/>
      <c r="K381" s="27"/>
      <c r="L381" s="27"/>
      <c r="M381" s="27"/>
      <c r="N381" s="27"/>
      <c r="O381" s="27"/>
      <c r="P381" s="27"/>
      <c r="Q381" s="27"/>
      <c r="R381" s="27"/>
      <c r="S381" s="27"/>
      <c r="T381" s="27"/>
      <c r="U381" s="27"/>
    </row>
    <row r="382" spans="1:21" x14ac:dyDescent="0.25">
      <c r="A382" s="27"/>
      <c r="B382" s="27"/>
      <c r="C382" s="27"/>
      <c r="D382" s="27"/>
      <c r="E382" s="27"/>
      <c r="F382" s="27"/>
      <c r="G382" s="27"/>
      <c r="H382" s="27"/>
      <c r="I382" s="27"/>
      <c r="J382" s="27"/>
      <c r="K382" s="27"/>
      <c r="L382" s="27"/>
      <c r="M382" s="27"/>
      <c r="N382" s="27"/>
      <c r="O382" s="27"/>
      <c r="P382" s="27"/>
      <c r="Q382" s="27"/>
      <c r="R382" s="27"/>
      <c r="S382" s="27"/>
      <c r="T382" s="27"/>
      <c r="U382" s="27"/>
    </row>
    <row r="383" spans="1:21" x14ac:dyDescent="0.25">
      <c r="A383" s="27"/>
      <c r="B383" s="27"/>
      <c r="C383" s="27"/>
      <c r="D383" s="27"/>
      <c r="E383" s="27"/>
      <c r="F383" s="27"/>
      <c r="G383" s="27"/>
      <c r="H383" s="27"/>
      <c r="I383" s="27"/>
      <c r="J383" s="27"/>
      <c r="K383" s="27"/>
      <c r="L383" s="27"/>
      <c r="M383" s="27"/>
      <c r="N383" s="27"/>
      <c r="O383" s="27"/>
      <c r="P383" s="27"/>
      <c r="Q383" s="27"/>
      <c r="R383" s="27"/>
      <c r="S383" s="27"/>
      <c r="T383" s="27"/>
      <c r="U383" s="27"/>
    </row>
    <row r="384" spans="1:21" x14ac:dyDescent="0.25">
      <c r="A384" s="27"/>
      <c r="B384" s="27"/>
      <c r="C384" s="27"/>
      <c r="D384" s="27"/>
      <c r="E384" s="27"/>
      <c r="F384" s="27"/>
      <c r="G384" s="27"/>
      <c r="H384" s="27"/>
      <c r="I384" s="27"/>
      <c r="J384" s="27"/>
      <c r="K384" s="27"/>
      <c r="L384" s="27"/>
      <c r="M384" s="27"/>
      <c r="N384" s="27"/>
      <c r="O384" s="27"/>
      <c r="P384" s="27"/>
      <c r="Q384" s="27"/>
      <c r="R384" s="27"/>
      <c r="S384" s="27"/>
      <c r="T384" s="27"/>
      <c r="U384" s="27"/>
    </row>
    <row r="385" spans="1:21" x14ac:dyDescent="0.25">
      <c r="A385" s="27"/>
      <c r="B385" s="27"/>
      <c r="C385" s="27"/>
      <c r="D385" s="27"/>
      <c r="E385" s="27"/>
      <c r="F385" s="27"/>
      <c r="G385" s="27"/>
      <c r="H385" s="27"/>
      <c r="I385" s="27"/>
      <c r="J385" s="27"/>
      <c r="K385" s="27"/>
      <c r="L385" s="27"/>
      <c r="M385" s="27"/>
      <c r="N385" s="27"/>
      <c r="O385" s="27"/>
      <c r="P385" s="27"/>
      <c r="Q385" s="27"/>
      <c r="R385" s="27"/>
      <c r="S385" s="27"/>
      <c r="T385" s="27"/>
      <c r="U385" s="27"/>
    </row>
  </sheetData>
  <mergeCells count="14">
    <mergeCell ref="A23:A27"/>
    <mergeCell ref="A1:C1"/>
    <mergeCell ref="A11:C11"/>
    <mergeCell ref="A12:C12"/>
    <mergeCell ref="A13:C13"/>
    <mergeCell ref="A14:C14"/>
    <mergeCell ref="A3:C3"/>
    <mergeCell ref="A4:C4"/>
    <mergeCell ref="A5:C5"/>
    <mergeCell ref="A6:C6"/>
    <mergeCell ref="A7:C7"/>
    <mergeCell ref="A8:C8"/>
    <mergeCell ref="A9:C9"/>
    <mergeCell ref="A10:C10"/>
  </mergeCells>
  <pageMargins left="0.70866141732283472" right="0.70866141732283472" top="0.74803149606299213" bottom="0.74803149606299213" header="0.31496062992125984" footer="0.31496062992125984"/>
  <pageSetup paperSize="8" scale="75"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Q29"/>
  <sheetViews>
    <sheetView topLeftCell="A22" workbookViewId="0">
      <selection activeCell="E17" sqref="E17"/>
    </sheetView>
  </sheetViews>
  <sheetFormatPr defaultRowHeight="15" x14ac:dyDescent="0.25"/>
  <cols>
    <col min="1" max="1" width="39.28515625" customWidth="1"/>
    <col min="2" max="2" width="30.140625" customWidth="1"/>
    <col min="3" max="3" width="27.140625" customWidth="1"/>
    <col min="4" max="4" width="32.140625" customWidth="1"/>
    <col min="5" max="5" width="16.7109375" customWidth="1"/>
    <col min="6" max="6" width="24.5703125" customWidth="1"/>
    <col min="7" max="7" width="30.85546875" customWidth="1"/>
    <col min="8" max="8" width="27.140625" customWidth="1"/>
    <col min="9" max="9" width="32.42578125" customWidth="1"/>
    <col min="10" max="10" width="20.28515625" customWidth="1"/>
    <col min="11" max="11" width="34.7109375" customWidth="1"/>
    <col min="12" max="12" width="32.7109375" customWidth="1"/>
    <col min="13" max="13" width="17.7109375" customWidth="1"/>
    <col min="14" max="14" width="46.5703125" customWidth="1"/>
    <col min="15" max="15" width="22.42578125" customWidth="1"/>
    <col min="16" max="16" width="12.28515625" customWidth="1"/>
  </cols>
  <sheetData>
    <row r="1" spans="1:16" ht="18.75" customHeight="1" x14ac:dyDescent="0.25">
      <c r="A1" s="1172" t="s">
        <v>1205</v>
      </c>
      <c r="B1" s="1172"/>
      <c r="C1" s="1172"/>
      <c r="D1" s="1172"/>
      <c r="E1" s="214"/>
      <c r="F1" s="214"/>
      <c r="G1" s="214"/>
      <c r="H1" s="214"/>
      <c r="I1" s="214"/>
      <c r="J1" s="214"/>
      <c r="K1" s="214"/>
      <c r="L1" s="214"/>
      <c r="M1" s="214"/>
      <c r="N1" s="214"/>
    </row>
    <row r="3" spans="1:16" ht="18.75" x14ac:dyDescent="0.25">
      <c r="A3" s="1176" t="s">
        <v>11</v>
      </c>
      <c r="B3" s="1176"/>
      <c r="C3" s="1176"/>
      <c r="D3" s="1176"/>
      <c r="E3" s="205"/>
      <c r="F3" s="205"/>
      <c r="G3" s="205"/>
      <c r="H3" s="205"/>
      <c r="I3" s="205"/>
      <c r="J3" s="205"/>
      <c r="K3" s="205"/>
      <c r="L3" s="205"/>
      <c r="M3" s="205"/>
      <c r="N3" s="205"/>
      <c r="O3" s="205"/>
      <c r="P3" s="205"/>
    </row>
    <row r="4" spans="1:16" ht="18.75" x14ac:dyDescent="0.25">
      <c r="A4" s="1176"/>
      <c r="B4" s="1176"/>
      <c r="C4" s="1176"/>
      <c r="D4" s="1176"/>
      <c r="E4" s="1176"/>
      <c r="F4" s="1176"/>
      <c r="G4" s="1176"/>
      <c r="H4" s="1176"/>
      <c r="I4" s="1176"/>
      <c r="J4" s="1176"/>
      <c r="K4" s="1176"/>
      <c r="L4" s="1176"/>
      <c r="M4" s="1176"/>
      <c r="N4" s="1176"/>
      <c r="O4" s="205"/>
      <c r="P4" s="205"/>
    </row>
    <row r="5" spans="1:16" ht="15.75" x14ac:dyDescent="0.25">
      <c r="A5" s="1177" t="str">
        <f>'[3]1. паспорт местоположение'!A9:C9</f>
        <v>Общество с ограниченной ответственностью "Красноярский жилищно-коммунальный комплекс"</v>
      </c>
      <c r="B5" s="1177"/>
      <c r="C5" s="1177"/>
      <c r="D5" s="1177"/>
      <c r="E5" s="641"/>
      <c r="F5" s="641"/>
      <c r="G5" s="641"/>
      <c r="H5" s="641"/>
      <c r="I5" s="641"/>
      <c r="J5" s="641"/>
      <c r="K5" s="641"/>
      <c r="L5" s="641"/>
      <c r="M5" s="641"/>
      <c r="N5" s="641"/>
      <c r="O5" s="206"/>
      <c r="P5" s="206"/>
    </row>
    <row r="6" spans="1:16" ht="15.75" x14ac:dyDescent="0.25">
      <c r="A6" s="1231" t="s">
        <v>10</v>
      </c>
      <c r="B6" s="1231"/>
      <c r="C6" s="1231"/>
      <c r="D6" s="1231"/>
      <c r="E6" s="207"/>
      <c r="F6" s="207"/>
      <c r="G6" s="207"/>
      <c r="H6" s="207"/>
      <c r="I6" s="207"/>
      <c r="J6" s="207"/>
      <c r="K6" s="207"/>
      <c r="L6" s="207"/>
      <c r="M6" s="207"/>
      <c r="N6" s="207"/>
      <c r="O6" s="207"/>
      <c r="P6" s="207"/>
    </row>
    <row r="7" spans="1:16" ht="18.75" x14ac:dyDescent="0.25">
      <c r="A7" s="1176"/>
      <c r="B7" s="1176"/>
      <c r="C7" s="1176"/>
      <c r="D7" s="1176"/>
      <c r="E7" s="1176"/>
      <c r="F7" s="1176"/>
      <c r="G7" s="1176"/>
      <c r="H7" s="1176"/>
      <c r="I7" s="1176"/>
      <c r="J7" s="1176"/>
      <c r="K7" s="1176"/>
      <c r="L7" s="1176"/>
      <c r="M7" s="1176"/>
      <c r="N7" s="1176"/>
      <c r="O7" s="205"/>
      <c r="P7" s="205"/>
    </row>
    <row r="8" spans="1:16" s="639" customFormat="1" ht="15.75" x14ac:dyDescent="0.25">
      <c r="A8" s="1230" t="str">
        <f>'2. Цели,задачи,этапы,сроки,рез'!A8:C8</f>
        <v>L_СТР12108КЛ</v>
      </c>
      <c r="B8" s="1230"/>
      <c r="C8" s="1230"/>
      <c r="D8" s="1230"/>
      <c r="E8" s="1053"/>
      <c r="F8" s="1053"/>
      <c r="G8" s="1053"/>
      <c r="H8" s="1053"/>
      <c r="I8" s="1053"/>
      <c r="J8" s="1053"/>
      <c r="K8" s="1053"/>
      <c r="L8" s="1053"/>
      <c r="M8" s="1053"/>
      <c r="N8" s="1053"/>
      <c r="O8" s="1054"/>
      <c r="P8" s="1054"/>
    </row>
    <row r="9" spans="1:16" ht="15.75" x14ac:dyDescent="0.25">
      <c r="A9" s="1229" t="s">
        <v>9</v>
      </c>
      <c r="B9" s="1229"/>
      <c r="C9" s="1229"/>
      <c r="D9" s="1229"/>
      <c r="E9" s="207"/>
      <c r="F9" s="207"/>
      <c r="G9" s="207"/>
      <c r="H9" s="207"/>
      <c r="I9" s="207"/>
      <c r="J9" s="207"/>
      <c r="K9" s="207"/>
      <c r="L9" s="207"/>
      <c r="M9" s="207"/>
      <c r="N9" s="207"/>
      <c r="O9" s="207"/>
      <c r="P9" s="207"/>
    </row>
    <row r="10" spans="1:16" ht="18.75" x14ac:dyDescent="0.25">
      <c r="A10" s="1194"/>
      <c r="B10" s="1194"/>
      <c r="C10" s="1194"/>
      <c r="D10" s="1194"/>
      <c r="E10" s="1194"/>
      <c r="F10" s="1194"/>
      <c r="G10" s="1194"/>
      <c r="H10" s="1194"/>
      <c r="I10" s="1194"/>
      <c r="J10" s="1194"/>
      <c r="K10" s="1194"/>
      <c r="L10" s="1194"/>
      <c r="M10" s="1194"/>
      <c r="N10" s="1194"/>
      <c r="O10" s="11"/>
      <c r="P10" s="11"/>
    </row>
    <row r="11" spans="1:16" ht="48.75" customHeight="1" x14ac:dyDescent="0.25">
      <c r="A11" s="1225"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25"/>
      <c r="C11" s="1225"/>
      <c r="D11" s="1225"/>
      <c r="E11" s="1049"/>
      <c r="F11" s="1049"/>
      <c r="G11" s="1049"/>
      <c r="H11" s="1049"/>
      <c r="I11" s="1049"/>
      <c r="J11" s="1049"/>
      <c r="K11" s="1049"/>
      <c r="L11" s="1049"/>
      <c r="M11" s="1049"/>
      <c r="N11" s="1049"/>
      <c r="O11" s="206"/>
      <c r="P11" s="206"/>
    </row>
    <row r="12" spans="1:16" ht="15.75" x14ac:dyDescent="0.25">
      <c r="A12" s="1239" t="s">
        <v>7</v>
      </c>
      <c r="B12" s="1239"/>
      <c r="C12" s="1239"/>
      <c r="D12" s="1239"/>
      <c r="E12" s="207"/>
      <c r="F12" s="207"/>
      <c r="G12" s="207"/>
      <c r="H12" s="207"/>
      <c r="I12" s="207"/>
      <c r="J12" s="207"/>
      <c r="K12" s="207"/>
      <c r="L12" s="207"/>
      <c r="M12" s="207"/>
      <c r="N12" s="207"/>
      <c r="O12" s="207"/>
      <c r="P12" s="207"/>
    </row>
    <row r="13" spans="1:16" x14ac:dyDescent="0.25">
      <c r="A13" s="1232"/>
      <c r="B13" s="1232"/>
      <c r="C13" s="1232"/>
      <c r="D13" s="1232"/>
      <c r="E13" s="1232"/>
      <c r="F13" s="1232"/>
      <c r="G13" s="1232"/>
      <c r="H13" s="1232"/>
      <c r="I13" s="1232"/>
      <c r="J13" s="1232"/>
      <c r="K13" s="1232"/>
      <c r="L13" s="1232"/>
      <c r="M13" s="1232"/>
      <c r="N13" s="1232"/>
      <c r="O13" s="215"/>
      <c r="P13" s="215"/>
    </row>
    <row r="14" spans="1:16" x14ac:dyDescent="0.25">
      <c r="A14" s="1240"/>
      <c r="B14" s="1240"/>
      <c r="C14" s="1240"/>
      <c r="D14" s="1240"/>
      <c r="E14" s="1240"/>
      <c r="F14" s="1240"/>
      <c r="G14" s="1240"/>
      <c r="H14" s="1240"/>
      <c r="I14" s="1240"/>
      <c r="J14" s="1240"/>
      <c r="K14" s="1240"/>
      <c r="L14" s="1240"/>
      <c r="M14" s="1240"/>
      <c r="N14" s="1240"/>
      <c r="O14" s="216"/>
      <c r="P14" s="216"/>
    </row>
    <row r="15" spans="1:16" ht="46.5" customHeight="1" x14ac:dyDescent="0.25">
      <c r="A15" s="1238" t="s">
        <v>1170</v>
      </c>
      <c r="B15" s="1238"/>
      <c r="C15" s="1238"/>
      <c r="D15" s="1238"/>
      <c r="E15" s="217"/>
      <c r="F15" s="217"/>
      <c r="G15" s="217"/>
      <c r="H15" s="217"/>
      <c r="I15" s="217"/>
      <c r="J15" s="217"/>
      <c r="K15" s="217"/>
      <c r="L15" s="217"/>
      <c r="M15" s="217"/>
      <c r="N15" s="217"/>
      <c r="O15" s="217"/>
      <c r="P15" s="217"/>
    </row>
    <row r="16" spans="1:16" x14ac:dyDescent="0.25">
      <c r="A16" s="1029"/>
      <c r="B16" s="1029"/>
      <c r="C16" s="1029"/>
      <c r="D16" s="1029"/>
      <c r="E16" s="1029"/>
      <c r="F16" s="1029"/>
      <c r="G16" s="1029"/>
      <c r="H16" s="1029"/>
      <c r="I16" s="1029"/>
      <c r="J16" s="1029"/>
      <c r="K16" s="1029"/>
      <c r="L16" s="1029"/>
      <c r="M16" s="1029"/>
      <c r="N16" s="1029"/>
      <c r="O16" s="217"/>
      <c r="P16" s="217"/>
    </row>
    <row r="17" spans="1:17" ht="105" x14ac:dyDescent="0.25">
      <c r="A17" s="1052" t="s">
        <v>337</v>
      </c>
      <c r="B17" s="1052" t="s">
        <v>1171</v>
      </c>
      <c r="C17" s="1052" t="s">
        <v>1172</v>
      </c>
      <c r="D17" s="1052" t="s">
        <v>769</v>
      </c>
      <c r="E17" s="1029"/>
      <c r="F17" s="1029"/>
      <c r="G17" s="1029"/>
      <c r="H17" s="1029"/>
      <c r="I17" s="1029"/>
      <c r="J17" s="1029"/>
      <c r="K17" s="1029"/>
      <c r="L17" s="1029"/>
      <c r="M17" s="1029"/>
      <c r="N17" s="1029"/>
      <c r="O17" s="217"/>
      <c r="P17" s="217"/>
    </row>
    <row r="18" spans="1:17" x14ac:dyDescent="0.25">
      <c r="A18" s="1051">
        <v>1</v>
      </c>
      <c r="B18" s="1051">
        <v>2</v>
      </c>
      <c r="C18" s="1051">
        <v>3</v>
      </c>
      <c r="D18" s="1051">
        <v>4</v>
      </c>
      <c r="E18" s="1029"/>
      <c r="F18" s="1029"/>
      <c r="G18" s="1029"/>
      <c r="H18" s="1029"/>
      <c r="I18" s="1029"/>
      <c r="J18" s="1029"/>
      <c r="K18" s="1029"/>
      <c r="L18" s="1029"/>
      <c r="M18" s="1029"/>
      <c r="N18" s="1029"/>
      <c r="O18" s="217"/>
      <c r="P18" s="217"/>
    </row>
    <row r="19" spans="1:17" ht="105.75" customHeight="1" x14ac:dyDescent="0.25">
      <c r="A19" s="1050" t="s">
        <v>1176</v>
      </c>
      <c r="B19" s="1095">
        <v>0</v>
      </c>
      <c r="C19" s="1095">
        <v>1.68</v>
      </c>
      <c r="D19" s="1095">
        <f>B19+C19</f>
        <v>1.68</v>
      </c>
      <c r="E19" s="1029"/>
      <c r="F19" s="1029"/>
      <c r="G19" s="1029"/>
      <c r="H19" s="1029"/>
      <c r="I19" s="1029"/>
      <c r="J19" s="1029"/>
      <c r="K19" s="1029"/>
      <c r="L19" s="1029"/>
      <c r="M19" s="1029"/>
      <c r="N19" s="1029"/>
      <c r="O19" s="217"/>
      <c r="P19" s="217"/>
    </row>
    <row r="22" spans="1:17" x14ac:dyDescent="0.25">
      <c r="A22" s="1233" t="s">
        <v>1188</v>
      </c>
      <c r="B22" s="1233"/>
      <c r="C22" s="1233"/>
      <c r="D22" s="1233"/>
      <c r="E22" s="1233"/>
      <c r="F22" s="1233"/>
      <c r="G22" s="1233"/>
      <c r="H22" s="1233"/>
      <c r="I22" s="1233"/>
      <c r="J22" s="1233"/>
      <c r="K22" s="1233"/>
      <c r="L22" s="1233"/>
      <c r="M22" s="1233"/>
      <c r="N22" s="1233"/>
      <c r="O22" s="1233"/>
      <c r="P22" s="217"/>
      <c r="Q22" s="217"/>
    </row>
    <row r="23" spans="1:17" ht="32.25" customHeight="1" x14ac:dyDescent="0.25">
      <c r="A23" s="1234" t="s">
        <v>327</v>
      </c>
      <c r="B23" s="1235"/>
      <c r="C23" s="1235"/>
      <c r="D23" s="1235"/>
      <c r="E23" s="1235"/>
      <c r="F23" s="1235"/>
      <c r="G23" s="1235"/>
      <c r="H23" s="1236"/>
      <c r="I23" s="1237" t="s">
        <v>328</v>
      </c>
      <c r="J23" s="1237"/>
      <c r="K23" s="1237"/>
      <c r="L23" s="1237"/>
      <c r="M23" s="1237"/>
      <c r="N23" s="1237"/>
      <c r="O23" s="1237"/>
    </row>
    <row r="24" spans="1:17" ht="267" customHeight="1" x14ac:dyDescent="0.25">
      <c r="A24" s="1077" t="s">
        <v>247</v>
      </c>
      <c r="B24" s="115" t="s">
        <v>252</v>
      </c>
      <c r="C24" s="115" t="s">
        <v>749</v>
      </c>
      <c r="D24" s="115" t="s">
        <v>1189</v>
      </c>
      <c r="E24" s="115" t="s">
        <v>751</v>
      </c>
      <c r="F24" s="449" t="s">
        <v>752</v>
      </c>
      <c r="G24" s="115" t="s">
        <v>251</v>
      </c>
      <c r="H24" s="115" t="s">
        <v>248</v>
      </c>
      <c r="I24" s="116" t="s">
        <v>254</v>
      </c>
      <c r="J24" s="115" t="s">
        <v>753</v>
      </c>
      <c r="K24" s="115" t="s">
        <v>754</v>
      </c>
      <c r="L24" s="115" t="s">
        <v>755</v>
      </c>
      <c r="M24" s="449" t="s">
        <v>756</v>
      </c>
      <c r="N24" s="125" t="s">
        <v>250</v>
      </c>
      <c r="O24" s="127" t="s">
        <v>255</v>
      </c>
    </row>
    <row r="25" spans="1:17" ht="16.5" customHeight="1" x14ac:dyDescent="0.25">
      <c r="A25" s="1077">
        <v>1</v>
      </c>
      <c r="B25" s="115">
        <v>2</v>
      </c>
      <c r="C25" s="1077">
        <v>3</v>
      </c>
      <c r="D25" s="115">
        <v>4</v>
      </c>
      <c r="E25" s="115">
        <v>5</v>
      </c>
      <c r="F25" s="115">
        <v>6</v>
      </c>
      <c r="G25" s="1077">
        <v>7</v>
      </c>
      <c r="H25" s="115">
        <v>8</v>
      </c>
      <c r="I25" s="1077">
        <v>9</v>
      </c>
      <c r="J25" s="115">
        <v>10</v>
      </c>
      <c r="K25" s="1077">
        <v>11</v>
      </c>
      <c r="L25" s="115">
        <v>12</v>
      </c>
      <c r="M25" s="115">
        <v>13</v>
      </c>
      <c r="N25" s="1077">
        <v>14</v>
      </c>
      <c r="O25" s="115">
        <v>15</v>
      </c>
    </row>
    <row r="26" spans="1:17" s="560" customFormat="1" ht="98.25" customHeight="1" x14ac:dyDescent="0.25">
      <c r="A26" s="559" t="s">
        <v>1186</v>
      </c>
      <c r="B26" s="559" t="s">
        <v>1187</v>
      </c>
      <c r="C26" s="111">
        <v>2.92</v>
      </c>
      <c r="D26" s="111">
        <v>612</v>
      </c>
      <c r="E26" s="111">
        <v>63190</v>
      </c>
      <c r="F26" s="111">
        <f>ROUND(C26*D26/E26,3)</f>
        <v>2.8000000000000001E-2</v>
      </c>
      <c r="G26" s="111" t="s">
        <v>488</v>
      </c>
      <c r="H26" s="112" t="s">
        <v>488</v>
      </c>
      <c r="I26" s="1015">
        <v>2022</v>
      </c>
      <c r="J26" s="111">
        <v>1.6</v>
      </c>
      <c r="K26" s="111">
        <v>269</v>
      </c>
      <c r="L26" s="111">
        <v>63190</v>
      </c>
      <c r="M26" s="111">
        <v>1</v>
      </c>
      <c r="N26" s="1016">
        <f>ROUND((J26*K26)/L26-F26/M26,3)</f>
        <v>-2.1000000000000001E-2</v>
      </c>
      <c r="O26" s="1079" t="s">
        <v>757</v>
      </c>
    </row>
    <row r="27" spans="1:17" x14ac:dyDescent="0.25">
      <c r="A27" s="110" t="s">
        <v>0</v>
      </c>
      <c r="B27" s="110" t="s">
        <v>0</v>
      </c>
      <c r="C27" s="110" t="s">
        <v>0</v>
      </c>
      <c r="D27" s="110" t="s">
        <v>0</v>
      </c>
      <c r="E27" s="110" t="s">
        <v>0</v>
      </c>
      <c r="F27" s="110" t="s">
        <v>0</v>
      </c>
      <c r="G27" s="110" t="s">
        <v>0</v>
      </c>
      <c r="H27" s="113"/>
      <c r="I27" s="110"/>
      <c r="J27" s="110"/>
      <c r="K27" s="110"/>
      <c r="L27" s="110"/>
      <c r="M27" s="110"/>
      <c r="N27" s="110"/>
      <c r="O27" s="110"/>
    </row>
    <row r="29" spans="1:17" x14ac:dyDescent="0.25">
      <c r="A29" s="126"/>
    </row>
  </sheetData>
  <mergeCells count="17">
    <mergeCell ref="A13:N13"/>
    <mergeCell ref="A22:O22"/>
    <mergeCell ref="A23:H23"/>
    <mergeCell ref="I23:O23"/>
    <mergeCell ref="A3:D3"/>
    <mergeCell ref="A15:D15"/>
    <mergeCell ref="A12:D12"/>
    <mergeCell ref="A11:D11"/>
    <mergeCell ref="A14:N14"/>
    <mergeCell ref="A10:N10"/>
    <mergeCell ref="A1:D1"/>
    <mergeCell ref="A9:D9"/>
    <mergeCell ref="A8:D8"/>
    <mergeCell ref="A4:N4"/>
    <mergeCell ref="A7:N7"/>
    <mergeCell ref="A6:D6"/>
    <mergeCell ref="A5:D5"/>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Q28"/>
  <sheetViews>
    <sheetView view="pageBreakPreview" topLeftCell="A10" zoomScale="80" zoomScaleNormal="80" zoomScaleSheetLayoutView="80" workbookViewId="0">
      <selection sqref="A1:XFD1048576"/>
    </sheetView>
  </sheetViews>
  <sheetFormatPr defaultRowHeight="15" x14ac:dyDescent="0.25"/>
  <cols>
    <col min="1" max="1" width="17.7109375" customWidth="1"/>
    <col min="2" max="2" width="30.140625" customWidth="1"/>
    <col min="3" max="3" width="27.140625" customWidth="1"/>
    <col min="4" max="4" width="32.140625" customWidth="1"/>
    <col min="5" max="5" width="34.5703125" customWidth="1"/>
    <col min="6" max="6" width="16.7109375" customWidth="1"/>
    <col min="7" max="7" width="24.5703125" customWidth="1"/>
    <col min="8" max="8" width="30.85546875" customWidth="1"/>
    <col min="9" max="9" width="27.140625" customWidth="1"/>
    <col min="10" max="10" width="32.42578125" customWidth="1"/>
    <col min="11" max="11" width="20.28515625" customWidth="1"/>
    <col min="12" max="12" width="34.7109375" customWidth="1"/>
    <col min="13" max="13" width="32.7109375" customWidth="1"/>
    <col min="14" max="14" width="17.7109375" customWidth="1"/>
    <col min="15" max="15" width="46.5703125" customWidth="1"/>
    <col min="16" max="17" width="12.28515625" customWidth="1"/>
  </cols>
  <sheetData>
    <row r="1" spans="1:17" ht="18.75" customHeight="1" x14ac:dyDescent="0.25">
      <c r="A1" s="1172" t="s">
        <v>1164</v>
      </c>
      <c r="B1" s="1172"/>
      <c r="C1" s="1172"/>
      <c r="D1" s="1172"/>
      <c r="E1" s="1172"/>
      <c r="F1" s="1172"/>
      <c r="G1" s="1172"/>
      <c r="H1" s="1172"/>
      <c r="I1" s="1172"/>
      <c r="J1" s="1172"/>
      <c r="K1" s="1172"/>
      <c r="L1" s="1172"/>
      <c r="M1" s="1172"/>
      <c r="N1" s="1172"/>
      <c r="O1" s="1172"/>
    </row>
    <row r="3" spans="1:17" ht="18.75" x14ac:dyDescent="0.25">
      <c r="A3" s="1176" t="s">
        <v>11</v>
      </c>
      <c r="B3" s="1176"/>
      <c r="C3" s="1176"/>
      <c r="D3" s="1176"/>
      <c r="E3" s="1176"/>
      <c r="F3" s="1176"/>
      <c r="G3" s="1176"/>
      <c r="H3" s="1176"/>
      <c r="I3" s="1176"/>
      <c r="J3" s="1176"/>
      <c r="K3" s="1176"/>
      <c r="L3" s="1176"/>
      <c r="M3" s="1176"/>
      <c r="N3" s="1176"/>
      <c r="O3" s="1176"/>
      <c r="P3" s="205"/>
      <c r="Q3" s="205"/>
    </row>
    <row r="4" spans="1:17" ht="18.75" x14ac:dyDescent="0.25">
      <c r="A4" s="1176"/>
      <c r="B4" s="1176"/>
      <c r="C4" s="1176"/>
      <c r="D4" s="1176"/>
      <c r="E4" s="1176"/>
      <c r="F4" s="1176"/>
      <c r="G4" s="1176"/>
      <c r="H4" s="1176"/>
      <c r="I4" s="1176"/>
      <c r="J4" s="1176"/>
      <c r="K4" s="1176"/>
      <c r="L4" s="1176"/>
      <c r="M4" s="1176"/>
      <c r="N4" s="1176"/>
      <c r="O4" s="1176"/>
      <c r="P4" s="205"/>
      <c r="Q4" s="205"/>
    </row>
    <row r="5" spans="1:17" ht="15.75" x14ac:dyDescent="0.25">
      <c r="A5" s="1177" t="str">
        <f>'[3]1. паспорт местоположение'!A9:C9</f>
        <v>Общество с ограниченной ответственностью "Красноярский жилищно-коммунальный комплекс"</v>
      </c>
      <c r="B5" s="1177"/>
      <c r="C5" s="1177"/>
      <c r="D5" s="1177"/>
      <c r="E5" s="1177"/>
      <c r="F5" s="1177"/>
      <c r="G5" s="1177"/>
      <c r="H5" s="1177"/>
      <c r="I5" s="1177"/>
      <c r="J5" s="1177"/>
      <c r="K5" s="1177"/>
      <c r="L5" s="1177"/>
      <c r="M5" s="1177"/>
      <c r="N5" s="1177"/>
      <c r="O5" s="1177"/>
      <c r="P5" s="206"/>
      <c r="Q5" s="206"/>
    </row>
    <row r="6" spans="1:17" ht="15.75" x14ac:dyDescent="0.25">
      <c r="A6" s="1173" t="s">
        <v>10</v>
      </c>
      <c r="B6" s="1173"/>
      <c r="C6" s="1173"/>
      <c r="D6" s="1173"/>
      <c r="E6" s="1173"/>
      <c r="F6" s="1173"/>
      <c r="G6" s="1173"/>
      <c r="H6" s="1173"/>
      <c r="I6" s="1173"/>
      <c r="J6" s="1173"/>
      <c r="K6" s="1173"/>
      <c r="L6" s="1173"/>
      <c r="M6" s="1173"/>
      <c r="N6" s="1173"/>
      <c r="O6" s="1173"/>
      <c r="P6" s="207"/>
      <c r="Q6" s="207"/>
    </row>
    <row r="7" spans="1:17" ht="18.75" x14ac:dyDescent="0.25">
      <c r="A7" s="1176"/>
      <c r="B7" s="1176"/>
      <c r="C7" s="1176"/>
      <c r="D7" s="1176"/>
      <c r="E7" s="1176"/>
      <c r="F7" s="1176"/>
      <c r="G7" s="1176"/>
      <c r="H7" s="1176"/>
      <c r="I7" s="1176"/>
      <c r="J7" s="1176"/>
      <c r="K7" s="1176"/>
      <c r="L7" s="1176"/>
      <c r="M7" s="1176"/>
      <c r="N7" s="1176"/>
      <c r="O7" s="1176"/>
      <c r="P7" s="205"/>
      <c r="Q7" s="205"/>
    </row>
    <row r="8" spans="1:17" ht="15.75" x14ac:dyDescent="0.25">
      <c r="A8" s="1230" t="str">
        <f>'2. Цели,задачи,этапы,сроки,рез'!A8:C8</f>
        <v>L_СТР12108КЛ</v>
      </c>
      <c r="B8" s="1241"/>
      <c r="C8" s="1241"/>
      <c r="D8" s="1241"/>
      <c r="E8" s="1241"/>
      <c r="F8" s="1241"/>
      <c r="G8" s="1241"/>
      <c r="H8" s="1241"/>
      <c r="I8" s="1241"/>
      <c r="J8" s="1241"/>
      <c r="K8" s="1241"/>
      <c r="L8" s="1241"/>
      <c r="M8" s="1241"/>
      <c r="N8" s="1241"/>
      <c r="O8" s="1241"/>
      <c r="P8" s="206"/>
      <c r="Q8" s="206"/>
    </row>
    <row r="9" spans="1:17" ht="15.75" x14ac:dyDescent="0.25">
      <c r="A9" s="1173" t="s">
        <v>9</v>
      </c>
      <c r="B9" s="1173"/>
      <c r="C9" s="1173"/>
      <c r="D9" s="1173"/>
      <c r="E9" s="1173"/>
      <c r="F9" s="1173"/>
      <c r="G9" s="1173"/>
      <c r="H9" s="1173"/>
      <c r="I9" s="1173"/>
      <c r="J9" s="1173"/>
      <c r="K9" s="1173"/>
      <c r="L9" s="1173"/>
      <c r="M9" s="1173"/>
      <c r="N9" s="1173"/>
      <c r="O9" s="1173"/>
      <c r="P9" s="207"/>
      <c r="Q9" s="207"/>
    </row>
    <row r="10" spans="1:17" ht="18.75" x14ac:dyDescent="0.25">
      <c r="A10" s="1194"/>
      <c r="B10" s="1194"/>
      <c r="C10" s="1194"/>
      <c r="D10" s="1194"/>
      <c r="E10" s="1194"/>
      <c r="F10" s="1194"/>
      <c r="G10" s="1194"/>
      <c r="H10" s="1194"/>
      <c r="I10" s="1194"/>
      <c r="J10" s="1194"/>
      <c r="K10" s="1194"/>
      <c r="L10" s="1194"/>
      <c r="M10" s="1194"/>
      <c r="N10" s="1194"/>
      <c r="O10" s="1194"/>
      <c r="P10" s="11"/>
      <c r="Q10" s="11"/>
    </row>
    <row r="11" spans="1:17" ht="31.5" customHeight="1" x14ac:dyDescent="0.25">
      <c r="A11" s="1225" t="str">
        <f>'2. Цели,задачи,этапы,сроки,рез'!A11:C11</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178"/>
      <c r="C11" s="1178"/>
      <c r="D11" s="1178"/>
      <c r="E11" s="1178"/>
      <c r="F11" s="1178"/>
      <c r="G11" s="1178"/>
      <c r="H11" s="1178"/>
      <c r="I11" s="1178"/>
      <c r="J11" s="1178"/>
      <c r="K11" s="1178"/>
      <c r="L11" s="1178"/>
      <c r="M11" s="1178"/>
      <c r="N11" s="1178"/>
      <c r="O11" s="1178"/>
      <c r="P11" s="206"/>
      <c r="Q11" s="206"/>
    </row>
    <row r="12" spans="1:17" ht="15.75" x14ac:dyDescent="0.25">
      <c r="A12" s="1173" t="s">
        <v>7</v>
      </c>
      <c r="B12" s="1173"/>
      <c r="C12" s="1173"/>
      <c r="D12" s="1173"/>
      <c r="E12" s="1173"/>
      <c r="F12" s="1173"/>
      <c r="G12" s="1173"/>
      <c r="H12" s="1173"/>
      <c r="I12" s="1173"/>
      <c r="J12" s="1173"/>
      <c r="K12" s="1173"/>
      <c r="L12" s="1173"/>
      <c r="M12" s="1173"/>
      <c r="N12" s="1173"/>
      <c r="O12" s="1173"/>
      <c r="P12" s="207"/>
      <c r="Q12" s="207"/>
    </row>
    <row r="13" spans="1:17" x14ac:dyDescent="0.25">
      <c r="A13" s="1232"/>
      <c r="B13" s="1232"/>
      <c r="C13" s="1232"/>
      <c r="D13" s="1232"/>
      <c r="E13" s="1232"/>
      <c r="F13" s="1232"/>
      <c r="G13" s="1232"/>
      <c r="H13" s="1232"/>
      <c r="I13" s="1232"/>
      <c r="J13" s="1232"/>
      <c r="K13" s="1232"/>
      <c r="L13" s="1232"/>
      <c r="M13" s="1232"/>
      <c r="N13" s="1232"/>
      <c r="O13" s="1232"/>
      <c r="P13" s="215"/>
      <c r="Q13" s="215"/>
    </row>
    <row r="14" spans="1:17" x14ac:dyDescent="0.25">
      <c r="A14" s="1232"/>
      <c r="B14" s="1232"/>
      <c r="C14" s="1232"/>
      <c r="D14" s="1232"/>
      <c r="E14" s="1232"/>
      <c r="F14" s="1232"/>
      <c r="G14" s="1232"/>
      <c r="H14" s="1232"/>
      <c r="I14" s="1232"/>
      <c r="J14" s="1232"/>
      <c r="K14" s="1232"/>
      <c r="L14" s="1232"/>
      <c r="M14" s="1232"/>
      <c r="N14" s="1232"/>
      <c r="O14" s="1232"/>
      <c r="P14" s="215"/>
      <c r="Q14" s="215"/>
    </row>
    <row r="15" spans="1:17" x14ac:dyDescent="0.25">
      <c r="A15" s="1232"/>
      <c r="B15" s="1232"/>
      <c r="C15" s="1232"/>
      <c r="D15" s="1232"/>
      <c r="E15" s="1232"/>
      <c r="F15" s="1232"/>
      <c r="G15" s="1232"/>
      <c r="H15" s="1232"/>
      <c r="I15" s="1232"/>
      <c r="J15" s="1232"/>
      <c r="K15" s="1232"/>
      <c r="L15" s="1232"/>
      <c r="M15" s="1232"/>
      <c r="N15" s="1232"/>
      <c r="O15" s="1232"/>
      <c r="P15" s="215"/>
      <c r="Q15" s="215"/>
    </row>
    <row r="16" spans="1:17" x14ac:dyDescent="0.25">
      <c r="A16" s="1232"/>
      <c r="B16" s="1232"/>
      <c r="C16" s="1232"/>
      <c r="D16" s="1232"/>
      <c r="E16" s="1232"/>
      <c r="F16" s="1232"/>
      <c r="G16" s="1232"/>
      <c r="H16" s="1232"/>
      <c r="I16" s="1232"/>
      <c r="J16" s="1232"/>
      <c r="K16" s="1232"/>
      <c r="L16" s="1232"/>
      <c r="M16" s="1232"/>
      <c r="N16" s="1232"/>
      <c r="O16" s="1232"/>
      <c r="P16" s="215"/>
      <c r="Q16" s="215"/>
    </row>
    <row r="17" spans="1:17" x14ac:dyDescent="0.25">
      <c r="A17" s="1240"/>
      <c r="B17" s="1240"/>
      <c r="C17" s="1240"/>
      <c r="D17" s="1240"/>
      <c r="E17" s="1240"/>
      <c r="F17" s="1240"/>
      <c r="G17" s="1240"/>
      <c r="H17" s="1240"/>
      <c r="I17" s="1240"/>
      <c r="J17" s="1240"/>
      <c r="K17" s="1240"/>
      <c r="L17" s="1240"/>
      <c r="M17" s="1240"/>
      <c r="N17" s="1240"/>
      <c r="O17" s="1240"/>
      <c r="P17" s="216"/>
      <c r="Q17" s="216"/>
    </row>
    <row r="18" spans="1:17" x14ac:dyDescent="0.25">
      <c r="A18" s="1240"/>
      <c r="B18" s="1240"/>
      <c r="C18" s="1240"/>
      <c r="D18" s="1240"/>
      <c r="E18" s="1240"/>
      <c r="F18" s="1240"/>
      <c r="G18" s="1240"/>
      <c r="H18" s="1240"/>
      <c r="I18" s="1240"/>
      <c r="J18" s="1240"/>
      <c r="K18" s="1240"/>
      <c r="L18" s="1240"/>
      <c r="M18" s="1240"/>
      <c r="N18" s="1240"/>
      <c r="O18" s="1240"/>
      <c r="P18" s="216"/>
      <c r="Q18" s="216"/>
    </row>
    <row r="19" spans="1:17" x14ac:dyDescent="0.25">
      <c r="A19" s="1233" t="s">
        <v>808</v>
      </c>
      <c r="B19" s="1233"/>
      <c r="C19" s="1233"/>
      <c r="D19" s="1233"/>
      <c r="E19" s="1233"/>
      <c r="F19" s="1233"/>
      <c r="G19" s="1233"/>
      <c r="H19" s="1233"/>
      <c r="I19" s="1233"/>
      <c r="J19" s="1233"/>
      <c r="K19" s="1233"/>
      <c r="L19" s="1233"/>
      <c r="M19" s="1233"/>
      <c r="N19" s="1233"/>
      <c r="O19" s="1233"/>
      <c r="P19" s="217"/>
      <c r="Q19" s="217"/>
    </row>
    <row r="20" spans="1:17" ht="32.25" customHeight="1" x14ac:dyDescent="0.25">
      <c r="A20" s="1234" t="s">
        <v>327</v>
      </c>
      <c r="B20" s="1235"/>
      <c r="C20" s="1235"/>
      <c r="D20" s="1235"/>
      <c r="E20" s="1235"/>
      <c r="F20" s="1235"/>
      <c r="G20" s="1235"/>
      <c r="H20" s="1236"/>
      <c r="I20" s="1237" t="s">
        <v>328</v>
      </c>
      <c r="J20" s="1237"/>
      <c r="K20" s="1237"/>
      <c r="L20" s="1237"/>
      <c r="M20" s="1237"/>
      <c r="N20" s="1237"/>
      <c r="O20" s="1237"/>
    </row>
    <row r="21" spans="1:17" ht="267" customHeight="1" x14ac:dyDescent="0.25">
      <c r="A21" s="448" t="s">
        <v>247</v>
      </c>
      <c r="B21" s="115" t="s">
        <v>252</v>
      </c>
      <c r="C21" s="115" t="s">
        <v>749</v>
      </c>
      <c r="D21" s="115" t="s">
        <v>750</v>
      </c>
      <c r="E21" s="115" t="s">
        <v>751</v>
      </c>
      <c r="F21" s="449" t="s">
        <v>752</v>
      </c>
      <c r="G21" s="115" t="s">
        <v>251</v>
      </c>
      <c r="H21" s="115" t="s">
        <v>248</v>
      </c>
      <c r="I21" s="116" t="s">
        <v>254</v>
      </c>
      <c r="J21" s="115" t="s">
        <v>753</v>
      </c>
      <c r="K21" s="115" t="s">
        <v>754</v>
      </c>
      <c r="L21" s="115" t="s">
        <v>755</v>
      </c>
      <c r="M21" s="449" t="s">
        <v>756</v>
      </c>
      <c r="N21" s="125" t="s">
        <v>250</v>
      </c>
      <c r="O21" s="127" t="s">
        <v>255</v>
      </c>
    </row>
    <row r="22" spans="1:17" ht="16.5" customHeight="1" x14ac:dyDescent="0.25">
      <c r="A22" s="448">
        <v>1</v>
      </c>
      <c r="B22" s="115">
        <v>2</v>
      </c>
      <c r="C22" s="448">
        <v>3</v>
      </c>
      <c r="D22" s="115">
        <v>4</v>
      </c>
      <c r="E22" s="115">
        <v>5</v>
      </c>
      <c r="F22" s="115">
        <v>6</v>
      </c>
      <c r="G22" s="448">
        <v>7</v>
      </c>
      <c r="H22" s="115">
        <v>8</v>
      </c>
      <c r="I22" s="448">
        <v>9</v>
      </c>
      <c r="J22" s="115">
        <v>10</v>
      </c>
      <c r="K22" s="448">
        <v>11</v>
      </c>
      <c r="L22" s="115">
        <v>12</v>
      </c>
      <c r="M22" s="115">
        <v>13</v>
      </c>
      <c r="N22" s="448">
        <v>14</v>
      </c>
      <c r="O22" s="115">
        <v>15</v>
      </c>
    </row>
    <row r="23" spans="1:17" s="560" customFormat="1" ht="126.75" customHeight="1" x14ac:dyDescent="0.25">
      <c r="A23" s="559"/>
      <c r="B23" s="1027" t="s">
        <v>1169</v>
      </c>
      <c r="C23" s="111">
        <v>15.88</v>
      </c>
      <c r="D23" s="111">
        <v>277</v>
      </c>
      <c r="E23" s="111">
        <v>40992</v>
      </c>
      <c r="F23" s="1016">
        <f>C23*D23/E23</f>
        <v>0.10730776736924279</v>
      </c>
      <c r="G23" s="111" t="s">
        <v>488</v>
      </c>
      <c r="H23" s="112" t="s">
        <v>488</v>
      </c>
      <c r="I23" s="1015">
        <f>'2. Цели,задачи,этапы,сроки,рез'!C31</f>
        <v>2021</v>
      </c>
      <c r="J23" s="111">
        <v>1</v>
      </c>
      <c r="K23" s="111">
        <v>55</v>
      </c>
      <c r="L23" s="111">
        <v>40992</v>
      </c>
      <c r="M23" s="111">
        <v>3</v>
      </c>
      <c r="N23" s="1016">
        <f>(J23*K23)/L23-F23/M23</f>
        <v>-3.4427530575071558E-2</v>
      </c>
      <c r="O23" s="450" t="s">
        <v>757</v>
      </c>
    </row>
    <row r="24" spans="1:17" x14ac:dyDescent="0.25">
      <c r="A24" s="110" t="s">
        <v>0</v>
      </c>
      <c r="B24" s="110" t="s">
        <v>0</v>
      </c>
      <c r="C24" s="110" t="s">
        <v>0</v>
      </c>
      <c r="D24" s="110" t="s">
        <v>0</v>
      </c>
      <c r="E24" s="110" t="s">
        <v>0</v>
      </c>
      <c r="F24" s="110" t="s">
        <v>0</v>
      </c>
      <c r="G24" s="110" t="s">
        <v>0</v>
      </c>
      <c r="H24" s="113"/>
      <c r="I24" s="110"/>
      <c r="J24" s="110"/>
      <c r="K24" s="110"/>
      <c r="L24" s="110"/>
      <c r="M24" s="110"/>
      <c r="N24" s="110"/>
      <c r="O24" s="110"/>
    </row>
    <row r="28" spans="1:17" x14ac:dyDescent="0.25">
      <c r="A28" s="126"/>
    </row>
  </sheetData>
  <mergeCells count="20">
    <mergeCell ref="A17:O17"/>
    <mergeCell ref="A18:O18"/>
    <mergeCell ref="A19:O19"/>
    <mergeCell ref="A20:H20"/>
    <mergeCell ref="I20:O20"/>
    <mergeCell ref="A12:O12"/>
    <mergeCell ref="A13:O13"/>
    <mergeCell ref="A14:O14"/>
    <mergeCell ref="A15:O15"/>
    <mergeCell ref="A16:O16"/>
    <mergeCell ref="A7:O7"/>
    <mergeCell ref="A8:O8"/>
    <mergeCell ref="A9:O9"/>
    <mergeCell ref="A10:O10"/>
    <mergeCell ref="A11:O11"/>
    <mergeCell ref="A1:O1"/>
    <mergeCell ref="A3:O3"/>
    <mergeCell ref="A4:O4"/>
    <mergeCell ref="A5:O5"/>
    <mergeCell ref="A6:O6"/>
  </mergeCells>
  <pageMargins left="0.7" right="0.7" top="0.75" bottom="0.75" header="0.3" footer="0.3"/>
  <pageSetup paperSize="8" scale="45"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AR93"/>
  <sheetViews>
    <sheetView view="pageBreakPreview" topLeftCell="A37" zoomScale="60" zoomScaleNormal="55" workbookViewId="0">
      <selection activeCell="D14" sqref="D14"/>
    </sheetView>
  </sheetViews>
  <sheetFormatPr defaultRowHeight="15.75" x14ac:dyDescent="0.25"/>
  <cols>
    <col min="1" max="1" width="13.7109375" style="65" customWidth="1"/>
    <col min="2" max="2" width="85.42578125" style="568" customWidth="1"/>
    <col min="3" max="3" width="22.7109375" style="65" customWidth="1"/>
    <col min="4" max="4" width="27.5703125" style="65" customWidth="1"/>
    <col min="5" max="5" width="26.42578125" style="65" customWidth="1"/>
    <col min="6" max="6" width="22.7109375" style="65" customWidth="1"/>
    <col min="7" max="7" width="5.28515625" style="65" customWidth="1"/>
    <col min="8" max="8" width="5" style="65" customWidth="1"/>
    <col min="9" max="10" width="3.85546875" style="65" customWidth="1"/>
    <col min="11" max="11" width="4.7109375" style="65" customWidth="1"/>
    <col min="12" max="14" width="6.5703125" style="65" customWidth="1"/>
    <col min="15" max="15" width="4.42578125" style="65" customWidth="1"/>
    <col min="16" max="16" width="5.140625" style="65" customWidth="1"/>
    <col min="17" max="17" width="4.42578125" style="65" customWidth="1"/>
    <col min="18" max="18" width="5" style="65" customWidth="1"/>
    <col min="19" max="21" width="6.5703125" style="65" customWidth="1"/>
    <col min="22" max="22" width="7" style="65" customWidth="1"/>
    <col min="23" max="23" width="6.5703125" style="65" customWidth="1"/>
    <col min="24" max="24" width="7.42578125" style="65" customWidth="1"/>
    <col min="25" max="25" width="4" style="65" customWidth="1"/>
    <col min="26" max="26" width="6.5703125" style="65" customWidth="1"/>
    <col min="27" max="27" width="18.42578125" style="65" customWidth="1"/>
    <col min="28" max="28" width="24.28515625" style="65" customWidth="1"/>
    <col min="29" max="29" width="14.42578125" style="65" customWidth="1"/>
    <col min="30" max="30" width="25.5703125" style="65" customWidth="1"/>
    <col min="31" max="31" width="12.42578125" style="65" customWidth="1"/>
    <col min="32" max="32" width="19.85546875" style="65" customWidth="1"/>
    <col min="33" max="34" width="4.7109375" style="65" customWidth="1"/>
    <col min="35" max="35" width="4.28515625" style="65" customWidth="1"/>
    <col min="36" max="36" width="4.42578125" style="65" customWidth="1"/>
    <col min="37" max="37" width="5.140625" style="65" customWidth="1"/>
    <col min="38" max="38" width="5.7109375" style="65" customWidth="1"/>
    <col min="39" max="39" width="6.28515625" style="65" customWidth="1"/>
    <col min="40" max="40" width="6.5703125" style="65" customWidth="1"/>
    <col min="41" max="41" width="6.28515625" style="65" customWidth="1"/>
    <col min="42" max="43" width="5.7109375" style="65" customWidth="1"/>
    <col min="44" max="44" width="14.7109375" style="65" customWidth="1"/>
    <col min="45" max="54" width="5.7109375" style="65" customWidth="1"/>
    <col min="55" max="16384" width="9.140625" style="65"/>
  </cols>
  <sheetData>
    <row r="1" spans="1:44" ht="18.75" x14ac:dyDescent="0.3">
      <c r="D1" s="453"/>
      <c r="E1" s="453"/>
      <c r="F1" s="453"/>
      <c r="G1" s="569"/>
      <c r="J1" s="15"/>
      <c r="K1" s="66"/>
      <c r="L1" s="66"/>
    </row>
    <row r="2" spans="1:44" x14ac:dyDescent="0.25">
      <c r="A2" s="1243" t="s">
        <v>883</v>
      </c>
      <c r="B2" s="1243"/>
      <c r="C2" s="1243"/>
      <c r="D2" s="1243"/>
      <c r="E2" s="1243"/>
      <c r="F2" s="1243"/>
      <c r="G2" s="66"/>
      <c r="H2" s="66"/>
      <c r="I2" s="66"/>
      <c r="J2" s="66"/>
      <c r="K2" s="66"/>
      <c r="L2" s="66"/>
    </row>
    <row r="3" spans="1:44" x14ac:dyDescent="0.25">
      <c r="G3" s="66"/>
      <c r="H3" s="66"/>
      <c r="I3" s="66"/>
      <c r="J3" s="66"/>
      <c r="K3" s="66"/>
      <c r="L3" s="66"/>
    </row>
    <row r="4" spans="1:44" x14ac:dyDescent="0.25">
      <c r="A4" s="1173" t="s">
        <v>809</v>
      </c>
      <c r="B4" s="1173"/>
      <c r="C4" s="1173"/>
      <c r="D4" s="1173"/>
      <c r="E4" s="1173"/>
      <c r="F4" s="1173"/>
      <c r="G4" s="570"/>
      <c r="H4" s="570"/>
      <c r="I4" s="570"/>
      <c r="J4" s="570"/>
      <c r="K4" s="570"/>
      <c r="L4" s="570"/>
      <c r="M4" s="570"/>
      <c r="N4" s="570"/>
      <c r="O4" s="570"/>
      <c r="P4" s="570"/>
      <c r="Q4" s="570"/>
      <c r="R4" s="570"/>
      <c r="S4" s="570"/>
      <c r="T4" s="570"/>
      <c r="U4" s="570"/>
      <c r="V4" s="570"/>
      <c r="W4" s="570"/>
      <c r="X4" s="570"/>
      <c r="Y4" s="570"/>
      <c r="Z4" s="570"/>
      <c r="AA4" s="570"/>
      <c r="AB4" s="570"/>
      <c r="AC4" s="570"/>
      <c r="AD4" s="570"/>
      <c r="AE4" s="570"/>
      <c r="AF4" s="570"/>
      <c r="AG4" s="570"/>
      <c r="AH4" s="570"/>
      <c r="AI4" s="570"/>
      <c r="AJ4" s="570"/>
      <c r="AK4" s="570"/>
      <c r="AL4" s="570"/>
      <c r="AM4" s="570"/>
      <c r="AN4" s="570"/>
      <c r="AO4" s="570"/>
      <c r="AP4" s="570"/>
      <c r="AQ4" s="570"/>
      <c r="AR4" s="570"/>
    </row>
    <row r="5" spans="1:44" x14ac:dyDescent="0.25">
      <c r="A5" s="1173" t="s">
        <v>810</v>
      </c>
      <c r="B5" s="1173"/>
      <c r="C5" s="1173"/>
      <c r="D5" s="1173"/>
      <c r="E5" s="1173"/>
      <c r="F5" s="1173"/>
      <c r="G5" s="571"/>
      <c r="H5" s="571"/>
      <c r="I5" s="571"/>
      <c r="J5" s="571"/>
      <c r="K5" s="571"/>
      <c r="L5" s="571"/>
      <c r="M5" s="571"/>
      <c r="N5" s="571"/>
      <c r="O5" s="571"/>
      <c r="P5" s="571"/>
      <c r="Q5" s="571"/>
      <c r="R5" s="571"/>
      <c r="S5" s="571"/>
      <c r="T5" s="571"/>
      <c r="U5" s="571"/>
      <c r="V5" s="571"/>
      <c r="W5" s="571"/>
      <c r="X5" s="571"/>
      <c r="Y5" s="571"/>
      <c r="Z5" s="571"/>
      <c r="AA5" s="571"/>
      <c r="AB5" s="571"/>
      <c r="AC5" s="571"/>
      <c r="AD5" s="571"/>
      <c r="AE5" s="571"/>
      <c r="AF5" s="571"/>
      <c r="AG5" s="571"/>
      <c r="AH5" s="571"/>
      <c r="AI5" s="571"/>
      <c r="AJ5" s="571"/>
      <c r="AK5" s="571"/>
      <c r="AL5" s="571"/>
      <c r="AM5" s="571"/>
      <c r="AN5" s="571"/>
      <c r="AO5" s="571"/>
      <c r="AP5" s="571"/>
      <c r="AQ5" s="571"/>
      <c r="AR5" s="571"/>
    </row>
    <row r="6" spans="1:44" x14ac:dyDescent="0.25">
      <c r="A6" s="1069"/>
      <c r="B6" s="572"/>
      <c r="C6" s="1069"/>
      <c r="D6" s="1069"/>
      <c r="E6" s="1069"/>
      <c r="F6" s="1069"/>
      <c r="G6" s="571"/>
      <c r="H6" s="571"/>
      <c r="I6" s="571"/>
      <c r="J6" s="571"/>
      <c r="K6" s="571"/>
      <c r="L6" s="571"/>
      <c r="M6" s="571"/>
      <c r="N6" s="571"/>
      <c r="O6" s="571"/>
      <c r="P6" s="571"/>
      <c r="Q6" s="571"/>
      <c r="R6" s="571"/>
      <c r="S6" s="571"/>
      <c r="T6" s="571"/>
      <c r="U6" s="571"/>
      <c r="V6" s="571"/>
      <c r="W6" s="571"/>
      <c r="X6" s="571"/>
      <c r="Y6" s="571"/>
      <c r="Z6" s="571"/>
      <c r="AA6" s="571"/>
      <c r="AB6" s="571"/>
      <c r="AC6" s="571"/>
      <c r="AD6" s="571"/>
      <c r="AE6" s="571"/>
      <c r="AF6" s="571"/>
      <c r="AG6" s="571"/>
      <c r="AH6" s="571"/>
      <c r="AI6" s="571"/>
      <c r="AJ6" s="571"/>
      <c r="AK6" s="571"/>
      <c r="AL6" s="571"/>
      <c r="AM6" s="571"/>
      <c r="AN6" s="571"/>
      <c r="AO6" s="571"/>
      <c r="AP6" s="571"/>
      <c r="AQ6" s="571"/>
      <c r="AR6" s="571"/>
    </row>
    <row r="7" spans="1:44" x14ac:dyDescent="0.25">
      <c r="A7" s="1242" t="s">
        <v>1206</v>
      </c>
      <c r="B7" s="1242"/>
      <c r="C7" s="1242"/>
      <c r="D7" s="1242"/>
      <c r="E7" s="1242"/>
      <c r="F7" s="1242"/>
      <c r="G7" s="66"/>
      <c r="H7" s="66"/>
      <c r="I7" s="66"/>
      <c r="J7" s="66"/>
      <c r="K7" s="66"/>
      <c r="L7" s="66"/>
    </row>
    <row r="8" spans="1:44" x14ac:dyDescent="0.25">
      <c r="A8" s="1071"/>
      <c r="B8" s="573"/>
      <c r="C8" s="1071"/>
      <c r="D8" s="1071"/>
      <c r="E8" s="1071"/>
      <c r="F8" s="1071"/>
      <c r="G8" s="66"/>
      <c r="H8" s="66"/>
      <c r="I8" s="66"/>
      <c r="J8" s="66"/>
      <c r="K8" s="66"/>
      <c r="L8" s="66"/>
    </row>
    <row r="9" spans="1:44" ht="51.75" customHeight="1" x14ac:dyDescent="0.25">
      <c r="A9" s="1244" t="s">
        <v>811</v>
      </c>
      <c r="B9" s="1244"/>
      <c r="C9" s="1244"/>
      <c r="D9" s="1244"/>
      <c r="E9" s="1244"/>
      <c r="F9" s="1244"/>
      <c r="G9" s="574"/>
      <c r="H9" s="574"/>
      <c r="I9" s="574"/>
      <c r="J9" s="574"/>
      <c r="K9" s="574"/>
      <c r="L9" s="574"/>
      <c r="M9" s="574"/>
      <c r="N9" s="574"/>
      <c r="O9" s="574"/>
      <c r="P9" s="574"/>
      <c r="Q9" s="574"/>
      <c r="R9" s="574"/>
      <c r="S9" s="574"/>
      <c r="T9" s="574"/>
      <c r="U9" s="574"/>
      <c r="V9" s="574"/>
      <c r="W9" s="574"/>
      <c r="X9" s="574"/>
      <c r="Y9" s="574"/>
      <c r="Z9" s="574"/>
      <c r="AA9" s="574"/>
      <c r="AB9" s="574"/>
      <c r="AC9" s="574"/>
      <c r="AD9" s="574"/>
      <c r="AE9" s="574"/>
      <c r="AF9" s="574"/>
      <c r="AG9" s="574"/>
      <c r="AH9" s="574"/>
      <c r="AI9" s="574"/>
      <c r="AJ9" s="574"/>
      <c r="AK9" s="574"/>
      <c r="AL9" s="574"/>
      <c r="AM9" s="574"/>
      <c r="AN9" s="574"/>
      <c r="AO9" s="574"/>
      <c r="AP9" s="574"/>
      <c r="AQ9" s="574"/>
      <c r="AR9" s="574"/>
    </row>
    <row r="10" spans="1:44" x14ac:dyDescent="0.25">
      <c r="A10" s="1248"/>
      <c r="B10" s="1248"/>
      <c r="C10" s="1248"/>
      <c r="D10" s="575"/>
      <c r="E10" s="575"/>
      <c r="F10" s="576"/>
      <c r="G10" s="576"/>
      <c r="H10" s="576"/>
      <c r="I10" s="576"/>
      <c r="J10" s="576"/>
      <c r="K10" s="576"/>
      <c r="L10" s="576"/>
      <c r="M10" s="576"/>
      <c r="N10" s="576"/>
      <c r="O10" s="66"/>
      <c r="P10" s="66"/>
      <c r="Q10" s="66"/>
      <c r="R10" s="66"/>
      <c r="S10" s="66"/>
      <c r="T10" s="66"/>
      <c r="U10" s="66"/>
      <c r="V10" s="66"/>
      <c r="W10" s="66"/>
      <c r="X10" s="66"/>
      <c r="Y10" s="66"/>
      <c r="Z10" s="66"/>
      <c r="AA10" s="66"/>
      <c r="AB10" s="66"/>
      <c r="AC10" s="66"/>
      <c r="AD10" s="66"/>
      <c r="AE10" s="66"/>
      <c r="AF10" s="66"/>
      <c r="AG10" s="66"/>
      <c r="AH10" s="66"/>
      <c r="AI10" s="66"/>
      <c r="AJ10" s="66"/>
    </row>
    <row r="11" spans="1:44" ht="15.75" customHeight="1" x14ac:dyDescent="0.25">
      <c r="A11" s="1249" t="s">
        <v>503</v>
      </c>
      <c r="B11" s="1252" t="s">
        <v>504</v>
      </c>
      <c r="C11" s="1253" t="s">
        <v>812</v>
      </c>
      <c r="D11" s="1254" t="s">
        <v>813</v>
      </c>
      <c r="E11" s="1255"/>
      <c r="F11" s="1245" t="s">
        <v>27</v>
      </c>
      <c r="G11" s="73"/>
      <c r="H11" s="73"/>
      <c r="I11" s="73"/>
      <c r="J11" s="73"/>
      <c r="K11" s="73"/>
      <c r="L11" s="73"/>
      <c r="M11" s="73"/>
      <c r="N11" s="73"/>
      <c r="O11" s="66"/>
      <c r="P11" s="66"/>
      <c r="Q11" s="66"/>
      <c r="R11" s="66"/>
      <c r="S11" s="66"/>
      <c r="T11" s="66"/>
      <c r="U11" s="66"/>
      <c r="V11" s="66"/>
      <c r="W11" s="66"/>
      <c r="X11" s="66"/>
      <c r="Y11" s="66"/>
      <c r="Z11" s="66"/>
      <c r="AA11" s="66"/>
      <c r="AB11" s="66"/>
      <c r="AC11" s="66"/>
      <c r="AD11" s="66"/>
      <c r="AE11" s="66"/>
      <c r="AF11" s="66"/>
      <c r="AG11" s="66"/>
      <c r="AH11" s="66"/>
      <c r="AI11" s="66"/>
      <c r="AJ11" s="66"/>
    </row>
    <row r="12" spans="1:44" ht="132" customHeight="1" x14ac:dyDescent="0.25">
      <c r="A12" s="1250"/>
      <c r="B12" s="1252"/>
      <c r="C12" s="1253"/>
      <c r="D12" s="1256"/>
      <c r="E12" s="1257"/>
      <c r="F12" s="1245"/>
      <c r="G12" s="66"/>
      <c r="H12" s="66"/>
      <c r="I12" s="66"/>
      <c r="J12" s="66"/>
      <c r="K12" s="66"/>
      <c r="L12" s="66"/>
      <c r="M12" s="66"/>
      <c r="N12" s="66"/>
      <c r="O12" s="66"/>
      <c r="P12" s="66"/>
      <c r="Q12" s="66"/>
      <c r="R12" s="66"/>
      <c r="S12" s="66"/>
      <c r="T12" s="66"/>
      <c r="U12" s="66"/>
      <c r="V12" s="66"/>
      <c r="W12" s="66"/>
      <c r="X12" s="66"/>
      <c r="Y12" s="66"/>
      <c r="Z12" s="66"/>
      <c r="AA12" s="66"/>
      <c r="AB12" s="66"/>
      <c r="AC12" s="66"/>
      <c r="AD12" s="66"/>
      <c r="AE12" s="66"/>
      <c r="AF12" s="66"/>
      <c r="AG12" s="66"/>
      <c r="AH12" s="66"/>
      <c r="AI12" s="66"/>
      <c r="AJ12" s="66"/>
    </row>
    <row r="13" spans="1:44" ht="140.25" customHeight="1" x14ac:dyDescent="0.25">
      <c r="A13" s="1250"/>
      <c r="B13" s="1252"/>
      <c r="C13" s="1253"/>
      <c r="D13" s="1246" t="s">
        <v>814</v>
      </c>
      <c r="E13" s="1247"/>
      <c r="F13" s="1245"/>
      <c r="G13" s="66"/>
      <c r="H13" s="66"/>
      <c r="I13" s="66"/>
      <c r="J13" s="66"/>
      <c r="K13" s="66"/>
      <c r="L13" s="66"/>
      <c r="M13" s="66"/>
      <c r="N13" s="66"/>
      <c r="O13" s="66"/>
      <c r="P13" s="66"/>
      <c r="Q13" s="66"/>
      <c r="R13" s="66"/>
      <c r="S13" s="66"/>
      <c r="T13" s="66"/>
      <c r="U13" s="66"/>
      <c r="V13" s="66"/>
      <c r="W13" s="66"/>
      <c r="X13" s="66"/>
      <c r="Y13" s="66"/>
      <c r="Z13" s="66"/>
      <c r="AA13" s="66"/>
      <c r="AB13" s="66"/>
      <c r="AC13" s="66"/>
      <c r="AD13" s="66"/>
      <c r="AE13" s="66"/>
      <c r="AF13" s="66"/>
      <c r="AG13" s="66"/>
      <c r="AH13" s="66"/>
      <c r="AI13" s="66"/>
      <c r="AJ13" s="66"/>
    </row>
    <row r="14" spans="1:44" ht="48" customHeight="1" x14ac:dyDescent="0.25">
      <c r="A14" s="1251"/>
      <c r="B14" s="1252"/>
      <c r="C14" s="1253"/>
      <c r="D14" s="1072" t="s">
        <v>815</v>
      </c>
      <c r="E14" s="1072" t="s">
        <v>816</v>
      </c>
      <c r="F14" s="1245"/>
      <c r="G14" s="66"/>
      <c r="H14" s="66"/>
      <c r="I14" s="66"/>
      <c r="J14" s="66"/>
      <c r="K14" s="66"/>
      <c r="L14" s="66"/>
      <c r="M14" s="66"/>
      <c r="N14" s="66"/>
      <c r="O14" s="66"/>
      <c r="P14" s="66"/>
      <c r="Q14" s="66"/>
      <c r="R14" s="66"/>
      <c r="S14" s="66"/>
      <c r="T14" s="66"/>
      <c r="U14" s="66"/>
      <c r="V14" s="66"/>
      <c r="W14" s="66"/>
      <c r="X14" s="66"/>
      <c r="Y14" s="66"/>
      <c r="Z14" s="66"/>
      <c r="AA14" s="66"/>
      <c r="AB14" s="66"/>
      <c r="AC14" s="66"/>
      <c r="AD14" s="66"/>
      <c r="AE14" s="66"/>
      <c r="AF14" s="66"/>
      <c r="AG14" s="66"/>
      <c r="AH14" s="66"/>
      <c r="AI14" s="66"/>
      <c r="AJ14" s="66"/>
    </row>
    <row r="15" spans="1:44" s="579" customFormat="1" x14ac:dyDescent="0.25">
      <c r="A15" s="577">
        <v>1</v>
      </c>
      <c r="B15" s="577">
        <v>2</v>
      </c>
      <c r="C15" s="577">
        <v>3</v>
      </c>
      <c r="D15" s="578" t="s">
        <v>817</v>
      </c>
      <c r="E15" s="578" t="s">
        <v>818</v>
      </c>
      <c r="F15" s="578" t="s">
        <v>61</v>
      </c>
      <c r="G15" s="1073"/>
      <c r="H15" s="1073"/>
      <c r="I15" s="1073"/>
      <c r="J15" s="1073"/>
      <c r="K15" s="1073"/>
      <c r="L15" s="1073"/>
      <c r="M15" s="1073"/>
      <c r="N15" s="1073"/>
      <c r="O15" s="1073"/>
      <c r="P15" s="1073"/>
      <c r="Q15" s="1073"/>
      <c r="R15" s="1073"/>
      <c r="S15" s="1073"/>
      <c r="T15" s="1073"/>
      <c r="U15" s="1073"/>
      <c r="V15" s="1073"/>
      <c r="W15" s="1073"/>
      <c r="X15" s="1073"/>
      <c r="Y15" s="1073"/>
      <c r="Z15" s="1073"/>
      <c r="AA15" s="1073"/>
      <c r="AB15" s="1073"/>
      <c r="AC15" s="1073"/>
      <c r="AD15" s="1073"/>
      <c r="AE15" s="1073"/>
      <c r="AF15" s="1073"/>
      <c r="AG15" s="1073"/>
      <c r="AH15" s="1073"/>
      <c r="AI15" s="1073"/>
      <c r="AJ15" s="1073"/>
    </row>
    <row r="16" spans="1:44" s="66" customFormat="1" x14ac:dyDescent="0.25">
      <c r="A16" s="580" t="s">
        <v>572</v>
      </c>
      <c r="B16" s="581" t="s">
        <v>573</v>
      </c>
      <c r="C16" s="582" t="s">
        <v>488</v>
      </c>
      <c r="D16" s="583" t="s">
        <v>488</v>
      </c>
      <c r="E16" s="583" t="s">
        <v>488</v>
      </c>
      <c r="F16" s="584" t="s">
        <v>488</v>
      </c>
    </row>
    <row r="17" spans="1:6" s="66" customFormat="1" x14ac:dyDescent="0.25">
      <c r="A17" s="580" t="s">
        <v>574</v>
      </c>
      <c r="B17" s="581" t="s">
        <v>575</v>
      </c>
      <c r="C17" s="582" t="s">
        <v>488</v>
      </c>
      <c r="D17" s="583" t="s">
        <v>488</v>
      </c>
      <c r="E17" s="583" t="s">
        <v>488</v>
      </c>
      <c r="F17" s="584" t="s">
        <v>488</v>
      </c>
    </row>
    <row r="18" spans="1:6" s="66" customFormat="1" x14ac:dyDescent="0.25">
      <c r="A18" s="580" t="s">
        <v>576</v>
      </c>
      <c r="B18" s="581" t="s">
        <v>577</v>
      </c>
      <c r="C18" s="582" t="s">
        <v>488</v>
      </c>
      <c r="D18" s="583" t="s">
        <v>488</v>
      </c>
      <c r="E18" s="583" t="s">
        <v>488</v>
      </c>
      <c r="F18" s="584" t="s">
        <v>488</v>
      </c>
    </row>
    <row r="19" spans="1:6" ht="31.5" x14ac:dyDescent="0.25">
      <c r="A19" s="585" t="s">
        <v>578</v>
      </c>
      <c r="B19" s="586" t="s">
        <v>579</v>
      </c>
      <c r="C19" s="587" t="s">
        <v>488</v>
      </c>
      <c r="D19" s="583" t="s">
        <v>488</v>
      </c>
      <c r="E19" s="583" t="s">
        <v>488</v>
      </c>
      <c r="F19" s="583" t="s">
        <v>488</v>
      </c>
    </row>
    <row r="20" spans="1:6" x14ac:dyDescent="0.25">
      <c r="A20" s="585" t="s">
        <v>580</v>
      </c>
      <c r="B20" s="586" t="s">
        <v>581</v>
      </c>
      <c r="C20" s="587" t="s">
        <v>488</v>
      </c>
      <c r="D20" s="583" t="s">
        <v>488</v>
      </c>
      <c r="E20" s="583" t="s">
        <v>488</v>
      </c>
      <c r="F20" s="583" t="s">
        <v>488</v>
      </c>
    </row>
    <row r="21" spans="1:6" ht="31.5" x14ac:dyDescent="0.25">
      <c r="A21" s="585" t="s">
        <v>582</v>
      </c>
      <c r="B21" s="586" t="s">
        <v>583</v>
      </c>
      <c r="C21" s="587" t="s">
        <v>488</v>
      </c>
      <c r="D21" s="583" t="s">
        <v>488</v>
      </c>
      <c r="E21" s="583" t="s">
        <v>488</v>
      </c>
      <c r="F21" s="583" t="s">
        <v>488</v>
      </c>
    </row>
    <row r="22" spans="1:6" x14ac:dyDescent="0.25">
      <c r="A22" s="585" t="s">
        <v>584</v>
      </c>
      <c r="B22" s="586" t="s">
        <v>585</v>
      </c>
      <c r="C22" s="587" t="s">
        <v>488</v>
      </c>
      <c r="D22" s="583" t="s">
        <v>488</v>
      </c>
      <c r="E22" s="583" t="s">
        <v>488</v>
      </c>
      <c r="F22" s="583" t="s">
        <v>488</v>
      </c>
    </row>
    <row r="23" spans="1:6" s="593" customFormat="1" x14ac:dyDescent="0.25">
      <c r="A23" s="588" t="s">
        <v>66</v>
      </c>
      <c r="B23" s="589" t="s">
        <v>491</v>
      </c>
      <c r="C23" s="588" t="s">
        <v>488</v>
      </c>
      <c r="D23" s="590">
        <f>D44</f>
        <v>5.0057546229512391E-4</v>
      </c>
      <c r="E23" s="591">
        <f>E44</f>
        <v>2.5970485082028396E-5</v>
      </c>
      <c r="F23" s="592" t="s">
        <v>819</v>
      </c>
    </row>
    <row r="24" spans="1:6" x14ac:dyDescent="0.25">
      <c r="A24" s="585" t="s">
        <v>187</v>
      </c>
      <c r="B24" s="586" t="s">
        <v>586</v>
      </c>
      <c r="C24" s="587" t="s">
        <v>587</v>
      </c>
      <c r="D24" s="583" t="s">
        <v>488</v>
      </c>
      <c r="E24" s="583" t="s">
        <v>488</v>
      </c>
      <c r="F24" s="583" t="s">
        <v>488</v>
      </c>
    </row>
    <row r="25" spans="1:6" ht="31.5" x14ac:dyDescent="0.25">
      <c r="A25" s="585" t="s">
        <v>588</v>
      </c>
      <c r="B25" s="586" t="s">
        <v>589</v>
      </c>
      <c r="C25" s="587" t="s">
        <v>587</v>
      </c>
      <c r="D25" s="583" t="s">
        <v>488</v>
      </c>
      <c r="E25" s="583" t="s">
        <v>488</v>
      </c>
      <c r="F25" s="583" t="s">
        <v>488</v>
      </c>
    </row>
    <row r="26" spans="1:6" ht="31.5" x14ac:dyDescent="0.25">
      <c r="A26" s="585" t="s">
        <v>590</v>
      </c>
      <c r="B26" s="586" t="s">
        <v>591</v>
      </c>
      <c r="C26" s="587" t="s">
        <v>488</v>
      </c>
      <c r="D26" s="583" t="s">
        <v>488</v>
      </c>
      <c r="E26" s="583" t="s">
        <v>488</v>
      </c>
      <c r="F26" s="583" t="s">
        <v>488</v>
      </c>
    </row>
    <row r="27" spans="1:6" ht="31.5" x14ac:dyDescent="0.25">
      <c r="A27" s="585" t="s">
        <v>592</v>
      </c>
      <c r="B27" s="586" t="s">
        <v>593</v>
      </c>
      <c r="C27" s="587" t="s">
        <v>488</v>
      </c>
      <c r="D27" s="583" t="s">
        <v>488</v>
      </c>
      <c r="E27" s="583" t="s">
        <v>488</v>
      </c>
      <c r="F27" s="583" t="s">
        <v>488</v>
      </c>
    </row>
    <row r="28" spans="1:6" ht="31.5" x14ac:dyDescent="0.25">
      <c r="A28" s="585" t="s">
        <v>594</v>
      </c>
      <c r="B28" s="586" t="s">
        <v>595</v>
      </c>
      <c r="C28" s="587" t="s">
        <v>488</v>
      </c>
      <c r="D28" s="583" t="s">
        <v>488</v>
      </c>
      <c r="E28" s="583" t="s">
        <v>488</v>
      </c>
      <c r="F28" s="583" t="s">
        <v>488</v>
      </c>
    </row>
    <row r="29" spans="1:6" ht="31.5" x14ac:dyDescent="0.25">
      <c r="A29" s="585" t="s">
        <v>596</v>
      </c>
      <c r="B29" s="586" t="s">
        <v>597</v>
      </c>
      <c r="C29" s="587" t="s">
        <v>587</v>
      </c>
      <c r="D29" s="583" t="s">
        <v>488</v>
      </c>
      <c r="E29" s="583" t="s">
        <v>488</v>
      </c>
      <c r="F29" s="583" t="s">
        <v>488</v>
      </c>
    </row>
    <row r="30" spans="1:6" ht="31.5" x14ac:dyDescent="0.25">
      <c r="A30" s="585" t="s">
        <v>598</v>
      </c>
      <c r="B30" s="586" t="s">
        <v>599</v>
      </c>
      <c r="C30" s="587" t="s">
        <v>587</v>
      </c>
      <c r="D30" s="583" t="s">
        <v>488</v>
      </c>
      <c r="E30" s="583" t="s">
        <v>488</v>
      </c>
      <c r="F30" s="583" t="s">
        <v>488</v>
      </c>
    </row>
    <row r="31" spans="1:6" ht="31.5" x14ac:dyDescent="0.25">
      <c r="A31" s="585" t="s">
        <v>600</v>
      </c>
      <c r="B31" s="586" t="s">
        <v>601</v>
      </c>
      <c r="C31" s="587" t="s">
        <v>587</v>
      </c>
      <c r="D31" s="583" t="s">
        <v>488</v>
      </c>
      <c r="E31" s="583" t="s">
        <v>488</v>
      </c>
      <c r="F31" s="583" t="s">
        <v>488</v>
      </c>
    </row>
    <row r="32" spans="1:6" ht="31.5" x14ac:dyDescent="0.25">
      <c r="A32" s="585" t="s">
        <v>602</v>
      </c>
      <c r="B32" s="586" t="s">
        <v>603</v>
      </c>
      <c r="C32" s="587" t="s">
        <v>587</v>
      </c>
      <c r="D32" s="583" t="s">
        <v>488</v>
      </c>
      <c r="E32" s="583" t="s">
        <v>488</v>
      </c>
      <c r="F32" s="583" t="s">
        <v>488</v>
      </c>
    </row>
    <row r="33" spans="1:6" ht="31.5" x14ac:dyDescent="0.25">
      <c r="A33" s="585" t="s">
        <v>604</v>
      </c>
      <c r="B33" s="586" t="s">
        <v>605</v>
      </c>
      <c r="C33" s="587" t="s">
        <v>587</v>
      </c>
      <c r="D33" s="583" t="s">
        <v>488</v>
      </c>
      <c r="E33" s="583" t="s">
        <v>488</v>
      </c>
      <c r="F33" s="583" t="s">
        <v>488</v>
      </c>
    </row>
    <row r="34" spans="1:6" ht="63" x14ac:dyDescent="0.25">
      <c r="A34" s="585" t="s">
        <v>604</v>
      </c>
      <c r="B34" s="586" t="s">
        <v>606</v>
      </c>
      <c r="C34" s="587" t="s">
        <v>587</v>
      </c>
      <c r="D34" s="583" t="s">
        <v>488</v>
      </c>
      <c r="E34" s="583" t="s">
        <v>488</v>
      </c>
      <c r="F34" s="583" t="s">
        <v>488</v>
      </c>
    </row>
    <row r="35" spans="1:6" ht="47.25" x14ac:dyDescent="0.25">
      <c r="A35" s="585" t="s">
        <v>604</v>
      </c>
      <c r="B35" s="586" t="s">
        <v>607</v>
      </c>
      <c r="C35" s="587" t="s">
        <v>587</v>
      </c>
      <c r="D35" s="583" t="s">
        <v>488</v>
      </c>
      <c r="E35" s="583" t="s">
        <v>488</v>
      </c>
      <c r="F35" s="583" t="s">
        <v>488</v>
      </c>
    </row>
    <row r="36" spans="1:6" ht="47.25" x14ac:dyDescent="0.25">
      <c r="A36" s="585" t="s">
        <v>604</v>
      </c>
      <c r="B36" s="586" t="s">
        <v>608</v>
      </c>
      <c r="C36" s="587" t="s">
        <v>587</v>
      </c>
      <c r="D36" s="583" t="s">
        <v>488</v>
      </c>
      <c r="E36" s="583" t="s">
        <v>488</v>
      </c>
      <c r="F36" s="583" t="s">
        <v>488</v>
      </c>
    </row>
    <row r="37" spans="1:6" ht="31.5" x14ac:dyDescent="0.25">
      <c r="A37" s="585" t="s">
        <v>609</v>
      </c>
      <c r="B37" s="586" t="s">
        <v>605</v>
      </c>
      <c r="C37" s="587" t="s">
        <v>587</v>
      </c>
      <c r="D37" s="583" t="s">
        <v>488</v>
      </c>
      <c r="E37" s="583" t="s">
        <v>488</v>
      </c>
      <c r="F37" s="583" t="s">
        <v>488</v>
      </c>
    </row>
    <row r="38" spans="1:6" ht="63" x14ac:dyDescent="0.25">
      <c r="A38" s="585" t="s">
        <v>609</v>
      </c>
      <c r="B38" s="586" t="s">
        <v>606</v>
      </c>
      <c r="C38" s="587" t="s">
        <v>587</v>
      </c>
      <c r="D38" s="583" t="s">
        <v>488</v>
      </c>
      <c r="E38" s="583" t="s">
        <v>488</v>
      </c>
      <c r="F38" s="583" t="s">
        <v>488</v>
      </c>
    </row>
    <row r="39" spans="1:6" ht="47.25" x14ac:dyDescent="0.25">
      <c r="A39" s="585" t="s">
        <v>609</v>
      </c>
      <c r="B39" s="586" t="s">
        <v>607</v>
      </c>
      <c r="C39" s="587" t="s">
        <v>587</v>
      </c>
      <c r="D39" s="583" t="s">
        <v>488</v>
      </c>
      <c r="E39" s="583" t="s">
        <v>488</v>
      </c>
      <c r="F39" s="583" t="s">
        <v>488</v>
      </c>
    </row>
    <row r="40" spans="1:6" ht="47.25" x14ac:dyDescent="0.25">
      <c r="A40" s="585" t="s">
        <v>609</v>
      </c>
      <c r="B40" s="586" t="s">
        <v>610</v>
      </c>
      <c r="C40" s="587" t="s">
        <v>587</v>
      </c>
      <c r="D40" s="583" t="s">
        <v>488</v>
      </c>
      <c r="E40" s="583" t="s">
        <v>488</v>
      </c>
      <c r="F40" s="583" t="s">
        <v>488</v>
      </c>
    </row>
    <row r="41" spans="1:6" ht="47.25" x14ac:dyDescent="0.25">
      <c r="A41" s="585" t="s">
        <v>611</v>
      </c>
      <c r="B41" s="586" t="s">
        <v>612</v>
      </c>
      <c r="C41" s="587" t="s">
        <v>587</v>
      </c>
      <c r="D41" s="583" t="s">
        <v>488</v>
      </c>
      <c r="E41" s="583" t="s">
        <v>488</v>
      </c>
      <c r="F41" s="583" t="s">
        <v>488</v>
      </c>
    </row>
    <row r="42" spans="1:6" ht="47.25" x14ac:dyDescent="0.25">
      <c r="A42" s="585" t="s">
        <v>613</v>
      </c>
      <c r="B42" s="586" t="s">
        <v>614</v>
      </c>
      <c r="C42" s="587" t="s">
        <v>587</v>
      </c>
      <c r="D42" s="583" t="s">
        <v>488</v>
      </c>
      <c r="E42" s="583" t="s">
        <v>488</v>
      </c>
      <c r="F42" s="583" t="s">
        <v>488</v>
      </c>
    </row>
    <row r="43" spans="1:6" ht="47.25" x14ac:dyDescent="0.25">
      <c r="A43" s="585" t="s">
        <v>615</v>
      </c>
      <c r="B43" s="586" t="s">
        <v>616</v>
      </c>
      <c r="C43" s="587" t="s">
        <v>587</v>
      </c>
      <c r="D43" s="583" t="s">
        <v>488</v>
      </c>
      <c r="E43" s="583" t="s">
        <v>488</v>
      </c>
      <c r="F43" s="583" t="s">
        <v>488</v>
      </c>
    </row>
    <row r="44" spans="1:6" s="599" customFormat="1" ht="31.5" x14ac:dyDescent="0.25">
      <c r="A44" s="594" t="s">
        <v>185</v>
      </c>
      <c r="B44" s="595" t="s">
        <v>617</v>
      </c>
      <c r="C44" s="594" t="s">
        <v>587</v>
      </c>
      <c r="D44" s="596">
        <f>D47</f>
        <v>5.0057546229512391E-4</v>
      </c>
      <c r="E44" s="597">
        <f>E54</f>
        <v>2.5970485082028396E-5</v>
      </c>
      <c r="F44" s="598" t="s">
        <v>819</v>
      </c>
    </row>
    <row r="45" spans="1:6" s="604" customFormat="1" ht="31.5" x14ac:dyDescent="0.25">
      <c r="A45" s="600" t="s">
        <v>618</v>
      </c>
      <c r="B45" s="601" t="s">
        <v>619</v>
      </c>
      <c r="C45" s="600" t="s">
        <v>587</v>
      </c>
      <c r="D45" s="602">
        <f>D47</f>
        <v>5.0057546229512391E-4</v>
      </c>
      <c r="E45" s="602" t="str">
        <f>E47</f>
        <v>нд</v>
      </c>
      <c r="F45" s="603" t="s">
        <v>819</v>
      </c>
    </row>
    <row r="46" spans="1:6" s="609" customFormat="1" x14ac:dyDescent="0.25">
      <c r="A46" s="605" t="s">
        <v>620</v>
      </c>
      <c r="B46" s="606" t="s">
        <v>621</v>
      </c>
      <c r="C46" s="605" t="s">
        <v>587</v>
      </c>
      <c r="D46" s="607" t="s">
        <v>488</v>
      </c>
      <c r="E46" s="608" t="s">
        <v>488</v>
      </c>
      <c r="F46" s="607" t="s">
        <v>488</v>
      </c>
    </row>
    <row r="47" spans="1:6" s="66" customFormat="1" ht="31.5" x14ac:dyDescent="0.25">
      <c r="A47" s="580" t="s">
        <v>622</v>
      </c>
      <c r="B47" s="581" t="s">
        <v>623</v>
      </c>
      <c r="C47" s="580" t="s">
        <v>587</v>
      </c>
      <c r="D47" s="610">
        <f>AVERAGE(D48:D52)</f>
        <v>5.0057546229512391E-4</v>
      </c>
      <c r="E47" s="611" t="s">
        <v>488</v>
      </c>
      <c r="F47" s="1070" t="s">
        <v>819</v>
      </c>
    </row>
    <row r="48" spans="1:6" s="66" customFormat="1" ht="189" x14ac:dyDescent="0.25">
      <c r="A48" s="580" t="s">
        <v>622</v>
      </c>
      <c r="B48" s="581" t="s">
        <v>820</v>
      </c>
      <c r="C48" s="581" t="s">
        <v>821</v>
      </c>
      <c r="D48" s="611">
        <f>8.598/31875</f>
        <v>2.6974117647058824E-4</v>
      </c>
      <c r="E48" s="584" t="s">
        <v>488</v>
      </c>
      <c r="F48" s="1070" t="s">
        <v>819</v>
      </c>
    </row>
    <row r="49" spans="1:6" s="66" customFormat="1" ht="63" x14ac:dyDescent="0.25">
      <c r="A49" s="580" t="s">
        <v>622</v>
      </c>
      <c r="B49" s="581" t="s">
        <v>822</v>
      </c>
      <c r="C49" s="581" t="s">
        <v>823</v>
      </c>
      <c r="D49" s="610">
        <f>20.541/31875</f>
        <v>6.4442352941176473E-4</v>
      </c>
      <c r="E49" s="584" t="s">
        <v>488</v>
      </c>
      <c r="F49" s="1070" t="s">
        <v>819</v>
      </c>
    </row>
    <row r="50" spans="1:6" s="66" customFormat="1" ht="378" x14ac:dyDescent="0.25">
      <c r="A50" s="580" t="s">
        <v>622</v>
      </c>
      <c r="B50" s="581" t="s">
        <v>824</v>
      </c>
      <c r="C50" s="581" t="s">
        <v>825</v>
      </c>
      <c r="D50" s="610">
        <f>16.327/(31875-8.598-20.541-0.605-2.648)</f>
        <v>5.1274066496060885E-4</v>
      </c>
      <c r="E50" s="584" t="s">
        <v>488</v>
      </c>
      <c r="F50" s="1070" t="s">
        <v>819</v>
      </c>
    </row>
    <row r="51" spans="1:6" s="66" customFormat="1" ht="333" customHeight="1" x14ac:dyDescent="0.25">
      <c r="A51" s="580" t="s">
        <v>622</v>
      </c>
      <c r="B51" s="581" t="s">
        <v>826</v>
      </c>
      <c r="C51" s="581" t="s">
        <v>827</v>
      </c>
      <c r="D51" s="610">
        <f>18.272/(31875-8.598-20.541-0.605-2.648-16.327-1.608-0.234-6.228-6.099-6.364-0.691-0.19-0.783)</f>
        <v>5.7451741103438164E-4</v>
      </c>
      <c r="E51" s="584" t="s">
        <v>488</v>
      </c>
      <c r="F51" s="1070" t="s">
        <v>819</v>
      </c>
    </row>
    <row r="52" spans="1:6" s="66" customFormat="1" ht="263.25" customHeight="1" x14ac:dyDescent="0.25">
      <c r="A52" s="580" t="s">
        <v>622</v>
      </c>
      <c r="B52" s="581" t="s">
        <v>828</v>
      </c>
      <c r="C52" s="581" t="s">
        <v>829</v>
      </c>
      <c r="D52" s="610">
        <f>15.939/(31875-8.598-20.541-0.605-2.648-16.327-1.608-0.234-6.228-6.099-6.364-0.691-0.19-0.783-18.272-0.278)</f>
        <v>5.0145452959827574E-4</v>
      </c>
      <c r="E52" s="584" t="s">
        <v>488</v>
      </c>
      <c r="F52" s="1070" t="s">
        <v>819</v>
      </c>
    </row>
    <row r="53" spans="1:6" s="66" customFormat="1" x14ac:dyDescent="0.25">
      <c r="A53" s="580"/>
      <c r="B53" s="581" t="s">
        <v>0</v>
      </c>
      <c r="C53" s="581"/>
      <c r="D53" s="611"/>
      <c r="E53" s="1070"/>
      <c r="F53" s="1070"/>
    </row>
    <row r="54" spans="1:6" s="604" customFormat="1" ht="31.5" x14ac:dyDescent="0.25">
      <c r="A54" s="600" t="s">
        <v>629</v>
      </c>
      <c r="B54" s="601" t="s">
        <v>630</v>
      </c>
      <c r="C54" s="600" t="s">
        <v>587</v>
      </c>
      <c r="D54" s="603" t="s">
        <v>488</v>
      </c>
      <c r="E54" s="613">
        <f>E56</f>
        <v>2.5970485082028396E-5</v>
      </c>
      <c r="F54" s="603" t="s">
        <v>819</v>
      </c>
    </row>
    <row r="55" spans="1:6" s="609" customFormat="1" x14ac:dyDescent="0.25">
      <c r="A55" s="605" t="s">
        <v>631</v>
      </c>
      <c r="B55" s="606" t="s">
        <v>632</v>
      </c>
      <c r="C55" s="605" t="s">
        <v>587</v>
      </c>
      <c r="D55" s="607" t="s">
        <v>488</v>
      </c>
      <c r="E55" s="607" t="s">
        <v>488</v>
      </c>
      <c r="F55" s="607" t="s">
        <v>488</v>
      </c>
    </row>
    <row r="56" spans="1:6" s="609" customFormat="1" ht="31.5" x14ac:dyDescent="0.25">
      <c r="A56" s="605" t="s">
        <v>633</v>
      </c>
      <c r="B56" s="606" t="s">
        <v>634</v>
      </c>
      <c r="C56" s="605" t="s">
        <v>587</v>
      </c>
      <c r="D56" s="607" t="s">
        <v>488</v>
      </c>
      <c r="E56" s="614">
        <f>AVERAGE(E57:E65)</f>
        <v>2.5970485082028396E-5</v>
      </c>
      <c r="F56" s="607" t="s">
        <v>819</v>
      </c>
    </row>
    <row r="57" spans="1:6" s="66" customFormat="1" ht="153" customHeight="1" x14ac:dyDescent="0.25">
      <c r="A57" s="615" t="s">
        <v>633</v>
      </c>
      <c r="B57" s="616" t="s">
        <v>830</v>
      </c>
      <c r="C57" s="616" t="s">
        <v>791</v>
      </c>
      <c r="D57" s="617" t="s">
        <v>488</v>
      </c>
      <c r="E57" s="618">
        <f>0.605/31875</f>
        <v>1.8980392156862743E-5</v>
      </c>
      <c r="F57" s="619" t="s">
        <v>819</v>
      </c>
    </row>
    <row r="58" spans="1:6" s="66" customFormat="1" ht="69" customHeight="1" x14ac:dyDescent="0.25">
      <c r="A58" s="615" t="s">
        <v>633</v>
      </c>
      <c r="B58" s="616" t="s">
        <v>831</v>
      </c>
      <c r="C58" s="616" t="s">
        <v>832</v>
      </c>
      <c r="D58" s="617" t="s">
        <v>488</v>
      </c>
      <c r="E58" s="618">
        <f>2.648/31875</f>
        <v>8.3074509803921569E-5</v>
      </c>
      <c r="F58" s="619" t="s">
        <v>819</v>
      </c>
    </row>
    <row r="59" spans="1:6" s="66" customFormat="1" ht="84" customHeight="1" x14ac:dyDescent="0.25">
      <c r="A59" s="615" t="s">
        <v>633</v>
      </c>
      <c r="B59" s="616" t="s">
        <v>833</v>
      </c>
      <c r="C59" s="616" t="s">
        <v>834</v>
      </c>
      <c r="D59" s="617" t="s">
        <v>488</v>
      </c>
      <c r="E59" s="620">
        <f>0.234/(31875-8.598-20.541-0.605-2.648)</f>
        <v>7.3486443070240991E-6</v>
      </c>
      <c r="F59" s="619" t="s">
        <v>819</v>
      </c>
    </row>
    <row r="60" spans="1:6" s="66" customFormat="1" ht="190.5" customHeight="1" x14ac:dyDescent="0.25">
      <c r="A60" s="615" t="s">
        <v>633</v>
      </c>
      <c r="B60" s="616" t="s">
        <v>835</v>
      </c>
      <c r="C60" s="616" t="s">
        <v>836</v>
      </c>
      <c r="D60" s="617" t="s">
        <v>488</v>
      </c>
      <c r="E60" s="620">
        <f>1.608/(31875-8.598-20.541-0.605-2.648)</f>
        <v>5.0498376263652786E-5</v>
      </c>
      <c r="F60" s="619" t="s">
        <v>819</v>
      </c>
    </row>
    <row r="61" spans="1:6" s="66" customFormat="1" ht="92.25" customHeight="1" x14ac:dyDescent="0.25">
      <c r="A61" s="615" t="s">
        <v>633</v>
      </c>
      <c r="B61" s="616" t="s">
        <v>837</v>
      </c>
      <c r="C61" s="616" t="s">
        <v>838</v>
      </c>
      <c r="D61" s="617" t="s">
        <v>488</v>
      </c>
      <c r="E61" s="620">
        <f>0.19/(31875-8.598-20.541-0.605-2.648-16.327-1.608-0.234)</f>
        <v>5.9702544952952672E-6</v>
      </c>
      <c r="F61" s="619" t="s">
        <v>819</v>
      </c>
    </row>
    <row r="62" spans="1:6" s="66" customFormat="1" ht="66.75" customHeight="1" x14ac:dyDescent="0.25">
      <c r="A62" s="615" t="s">
        <v>633</v>
      </c>
      <c r="B62" s="616" t="s">
        <v>839</v>
      </c>
      <c r="C62" s="616" t="s">
        <v>840</v>
      </c>
      <c r="D62" s="617" t="s">
        <v>488</v>
      </c>
      <c r="E62" s="620">
        <f>0.691/(31875-8.598-20.541-0.605-2.648-16.327-1.608-0.234)</f>
        <v>2.1712872927626472E-5</v>
      </c>
      <c r="F62" s="619" t="s">
        <v>819</v>
      </c>
    </row>
    <row r="63" spans="1:6" s="66" customFormat="1" ht="138" customHeight="1" x14ac:dyDescent="0.25">
      <c r="A63" s="615" t="s">
        <v>633</v>
      </c>
      <c r="B63" s="616" t="s">
        <v>841</v>
      </c>
      <c r="C63" s="616" t="s">
        <v>842</v>
      </c>
      <c r="D63" s="617" t="s">
        <v>488</v>
      </c>
      <c r="E63" s="620">
        <f>0.783/(31875-8.598-20.541-0.605-2.648-16.327-1.608-0.234)</f>
        <v>2.4603732999032604E-5</v>
      </c>
      <c r="F63" s="619" t="s">
        <v>819</v>
      </c>
    </row>
    <row r="64" spans="1:6" s="66" customFormat="1" ht="94.5" customHeight="1" x14ac:dyDescent="0.25">
      <c r="A64" s="615" t="s">
        <v>633</v>
      </c>
      <c r="B64" s="616" t="s">
        <v>843</v>
      </c>
      <c r="C64" s="616" t="s">
        <v>844</v>
      </c>
      <c r="D64" s="617" t="s">
        <v>488</v>
      </c>
      <c r="E64" s="620">
        <f>0.278/(31875-8.598-20.541-0.605-2.648-16.327-1.608-0.234-6.228-6.099-6.364-0.691-0.19-0.783)</f>
        <v>8.7410157764644327E-6</v>
      </c>
      <c r="F64" s="619" t="s">
        <v>819</v>
      </c>
    </row>
    <row r="65" spans="1:6" s="66" customFormat="1" ht="241.5" customHeight="1" x14ac:dyDescent="0.25">
      <c r="A65" s="615" t="s">
        <v>633</v>
      </c>
      <c r="B65" s="616" t="s">
        <v>845</v>
      </c>
      <c r="C65" s="616" t="s">
        <v>846</v>
      </c>
      <c r="D65" s="617" t="s">
        <v>488</v>
      </c>
      <c r="E65" s="620">
        <f>0.407/(31875-8.598-20.541-0.605-2.648-16.327-1.608-0.234-6.228-6.099-6.364-0.691-0.19-0.783-18.272-0.278)</f>
        <v>1.2804567008375571E-5</v>
      </c>
      <c r="F65" s="619" t="s">
        <v>819</v>
      </c>
    </row>
    <row r="66" spans="1:6" s="66" customFormat="1" x14ac:dyDescent="0.25">
      <c r="A66" s="615"/>
      <c r="B66" s="616" t="s">
        <v>0</v>
      </c>
      <c r="C66" s="616"/>
      <c r="D66" s="619"/>
      <c r="E66" s="621"/>
      <c r="F66" s="619"/>
    </row>
    <row r="67" spans="1:6" ht="31.5" x14ac:dyDescent="0.25">
      <c r="A67" s="585" t="s">
        <v>699</v>
      </c>
      <c r="B67" s="586" t="s">
        <v>700</v>
      </c>
      <c r="C67" s="587" t="s">
        <v>587</v>
      </c>
      <c r="D67" s="583" t="s">
        <v>488</v>
      </c>
      <c r="E67" s="583" t="s">
        <v>488</v>
      </c>
      <c r="F67" s="583" t="s">
        <v>488</v>
      </c>
    </row>
    <row r="68" spans="1:6" x14ac:dyDescent="0.25">
      <c r="A68" s="585" t="s">
        <v>701</v>
      </c>
      <c r="B68" s="586" t="s">
        <v>702</v>
      </c>
      <c r="C68" s="587" t="s">
        <v>587</v>
      </c>
      <c r="D68" s="583" t="s">
        <v>488</v>
      </c>
      <c r="E68" s="583" t="s">
        <v>488</v>
      </c>
      <c r="F68" s="583" t="s">
        <v>488</v>
      </c>
    </row>
    <row r="69" spans="1:6" x14ac:dyDescent="0.25">
      <c r="A69" s="585" t="s">
        <v>703</v>
      </c>
      <c r="B69" s="586" t="s">
        <v>704</v>
      </c>
      <c r="C69" s="587" t="s">
        <v>587</v>
      </c>
      <c r="D69" s="583" t="s">
        <v>488</v>
      </c>
      <c r="E69" s="583" t="s">
        <v>488</v>
      </c>
      <c r="F69" s="583" t="s">
        <v>488</v>
      </c>
    </row>
    <row r="70" spans="1:6" x14ac:dyDescent="0.25">
      <c r="A70" s="585" t="s">
        <v>705</v>
      </c>
      <c r="B70" s="586" t="s">
        <v>706</v>
      </c>
      <c r="C70" s="587" t="s">
        <v>587</v>
      </c>
      <c r="D70" s="583" t="s">
        <v>488</v>
      </c>
      <c r="E70" s="583" t="s">
        <v>488</v>
      </c>
      <c r="F70" s="583" t="s">
        <v>488</v>
      </c>
    </row>
    <row r="71" spans="1:6" x14ac:dyDescent="0.25">
      <c r="A71" s="585" t="s">
        <v>707</v>
      </c>
      <c r="B71" s="586" t="s">
        <v>708</v>
      </c>
      <c r="C71" s="587" t="s">
        <v>587</v>
      </c>
      <c r="D71" s="583" t="s">
        <v>488</v>
      </c>
      <c r="E71" s="583" t="s">
        <v>488</v>
      </c>
      <c r="F71" s="583" t="s">
        <v>488</v>
      </c>
    </row>
    <row r="72" spans="1:6" ht="31.5" x14ac:dyDescent="0.25">
      <c r="A72" s="585" t="s">
        <v>709</v>
      </c>
      <c r="B72" s="586" t="s">
        <v>710</v>
      </c>
      <c r="C72" s="587" t="s">
        <v>587</v>
      </c>
      <c r="D72" s="583" t="s">
        <v>488</v>
      </c>
      <c r="E72" s="583" t="s">
        <v>488</v>
      </c>
      <c r="F72" s="583" t="s">
        <v>488</v>
      </c>
    </row>
    <row r="73" spans="1:6" ht="31.5" x14ac:dyDescent="0.25">
      <c r="A73" s="585" t="s">
        <v>711</v>
      </c>
      <c r="B73" s="586" t="s">
        <v>712</v>
      </c>
      <c r="C73" s="587" t="s">
        <v>587</v>
      </c>
      <c r="D73" s="583" t="s">
        <v>488</v>
      </c>
      <c r="E73" s="583" t="s">
        <v>488</v>
      </c>
      <c r="F73" s="583" t="s">
        <v>488</v>
      </c>
    </row>
    <row r="74" spans="1:6" ht="31.5" x14ac:dyDescent="0.25">
      <c r="A74" s="585" t="s">
        <v>713</v>
      </c>
      <c r="B74" s="586" t="s">
        <v>714</v>
      </c>
      <c r="C74" s="587" t="s">
        <v>587</v>
      </c>
      <c r="D74" s="583" t="s">
        <v>488</v>
      </c>
      <c r="E74" s="583" t="s">
        <v>488</v>
      </c>
      <c r="F74" s="583" t="s">
        <v>488</v>
      </c>
    </row>
    <row r="75" spans="1:6" ht="31.5" x14ac:dyDescent="0.25">
      <c r="A75" s="585" t="s">
        <v>715</v>
      </c>
      <c r="B75" s="586" t="s">
        <v>716</v>
      </c>
      <c r="C75" s="587" t="s">
        <v>587</v>
      </c>
      <c r="D75" s="583" t="s">
        <v>488</v>
      </c>
      <c r="E75" s="583" t="s">
        <v>488</v>
      </c>
      <c r="F75" s="583" t="s">
        <v>488</v>
      </c>
    </row>
    <row r="76" spans="1:6" ht="31.5" x14ac:dyDescent="0.25">
      <c r="A76" s="585" t="s">
        <v>717</v>
      </c>
      <c r="B76" s="586" t="s">
        <v>718</v>
      </c>
      <c r="C76" s="587" t="s">
        <v>587</v>
      </c>
      <c r="D76" s="583" t="s">
        <v>488</v>
      </c>
      <c r="E76" s="583" t="s">
        <v>488</v>
      </c>
      <c r="F76" s="583" t="s">
        <v>488</v>
      </c>
    </row>
    <row r="77" spans="1:6" x14ac:dyDescent="0.25">
      <c r="A77" s="585" t="s">
        <v>719</v>
      </c>
      <c r="B77" s="586" t="s">
        <v>720</v>
      </c>
      <c r="C77" s="587" t="s">
        <v>587</v>
      </c>
      <c r="D77" s="583" t="s">
        <v>488</v>
      </c>
      <c r="E77" s="583" t="s">
        <v>488</v>
      </c>
      <c r="F77" s="583" t="s">
        <v>488</v>
      </c>
    </row>
    <row r="78" spans="1:6" ht="31.5" x14ac:dyDescent="0.25">
      <c r="A78" s="585" t="s">
        <v>721</v>
      </c>
      <c r="B78" s="586" t="s">
        <v>722</v>
      </c>
      <c r="C78" s="587" t="s">
        <v>587</v>
      </c>
      <c r="D78" s="583" t="s">
        <v>488</v>
      </c>
      <c r="E78" s="583" t="s">
        <v>488</v>
      </c>
      <c r="F78" s="583" t="s">
        <v>488</v>
      </c>
    </row>
    <row r="79" spans="1:6" ht="31.5" x14ac:dyDescent="0.25">
      <c r="A79" s="585" t="s">
        <v>183</v>
      </c>
      <c r="B79" s="586" t="s">
        <v>723</v>
      </c>
      <c r="C79" s="587" t="s">
        <v>587</v>
      </c>
      <c r="D79" s="583" t="s">
        <v>488</v>
      </c>
      <c r="E79" s="583" t="s">
        <v>488</v>
      </c>
      <c r="F79" s="583" t="s">
        <v>488</v>
      </c>
    </row>
    <row r="80" spans="1:6" ht="31.5" x14ac:dyDescent="0.25">
      <c r="A80" s="585" t="s">
        <v>724</v>
      </c>
      <c r="B80" s="586" t="s">
        <v>725</v>
      </c>
      <c r="C80" s="587" t="s">
        <v>587</v>
      </c>
      <c r="D80" s="583" t="s">
        <v>488</v>
      </c>
      <c r="E80" s="583" t="s">
        <v>488</v>
      </c>
      <c r="F80" s="583" t="s">
        <v>488</v>
      </c>
    </row>
    <row r="81" spans="1:6" ht="31.5" x14ac:dyDescent="0.25">
      <c r="A81" s="585" t="s">
        <v>726</v>
      </c>
      <c r="B81" s="586" t="s">
        <v>727</v>
      </c>
      <c r="C81" s="587" t="s">
        <v>587</v>
      </c>
      <c r="D81" s="583" t="s">
        <v>488</v>
      </c>
      <c r="E81" s="583" t="s">
        <v>488</v>
      </c>
      <c r="F81" s="583" t="s">
        <v>488</v>
      </c>
    </row>
    <row r="82" spans="1:6" ht="31.5" x14ac:dyDescent="0.25">
      <c r="A82" s="585" t="s">
        <v>182</v>
      </c>
      <c r="B82" s="586" t="s">
        <v>728</v>
      </c>
      <c r="C82" s="587" t="s">
        <v>587</v>
      </c>
      <c r="D82" s="583" t="s">
        <v>488</v>
      </c>
      <c r="E82" s="583" t="s">
        <v>488</v>
      </c>
      <c r="F82" s="583" t="s">
        <v>488</v>
      </c>
    </row>
    <row r="83" spans="1:6" ht="62.25" customHeight="1" x14ac:dyDescent="0.25">
      <c r="A83" s="605" t="s">
        <v>182</v>
      </c>
      <c r="B83" s="1074" t="s">
        <v>1176</v>
      </c>
      <c r="C83" s="1062" t="s">
        <v>1163</v>
      </c>
      <c r="D83" s="608" t="s">
        <v>488</v>
      </c>
      <c r="E83" s="608" t="s">
        <v>488</v>
      </c>
      <c r="F83" s="608" t="s">
        <v>488</v>
      </c>
    </row>
    <row r="84" spans="1:6" ht="74.25" customHeight="1" x14ac:dyDescent="0.25">
      <c r="A84" s="585" t="s">
        <v>182</v>
      </c>
      <c r="B84" s="54" t="s">
        <v>1177</v>
      </c>
      <c r="C84" s="1060" t="s">
        <v>1174</v>
      </c>
      <c r="D84" s="583" t="s">
        <v>488</v>
      </c>
      <c r="E84" s="583" t="s">
        <v>488</v>
      </c>
      <c r="F84" s="583" t="s">
        <v>488</v>
      </c>
    </row>
    <row r="85" spans="1:6" ht="90" customHeight="1" x14ac:dyDescent="0.25">
      <c r="A85" s="585" t="s">
        <v>182</v>
      </c>
      <c r="B85" s="54" t="s">
        <v>1178</v>
      </c>
      <c r="C85" s="1060" t="s">
        <v>1174</v>
      </c>
      <c r="D85" s="583" t="s">
        <v>488</v>
      </c>
      <c r="E85" s="583" t="s">
        <v>488</v>
      </c>
      <c r="F85" s="583" t="s">
        <v>488</v>
      </c>
    </row>
    <row r="86" spans="1:6" ht="31.5" x14ac:dyDescent="0.25">
      <c r="A86" s="585" t="s">
        <v>180</v>
      </c>
      <c r="B86" s="586" t="s">
        <v>729</v>
      </c>
      <c r="C86" s="587" t="s">
        <v>587</v>
      </c>
      <c r="D86" s="583" t="s">
        <v>488</v>
      </c>
      <c r="E86" s="583" t="s">
        <v>488</v>
      </c>
      <c r="F86" s="583" t="s">
        <v>488</v>
      </c>
    </row>
    <row r="87" spans="1:6" x14ac:dyDescent="0.25">
      <c r="A87" s="585" t="s">
        <v>730</v>
      </c>
      <c r="B87" s="586" t="s">
        <v>731</v>
      </c>
      <c r="C87" s="587" t="s">
        <v>587</v>
      </c>
      <c r="D87" s="583" t="s">
        <v>488</v>
      </c>
      <c r="E87" s="583" t="s">
        <v>488</v>
      </c>
      <c r="F87" s="583" t="s">
        <v>488</v>
      </c>
    </row>
    <row r="93" spans="1:6" ht="32.25" customHeight="1" x14ac:dyDescent="0.25">
      <c r="A93" s="622"/>
      <c r="B93" s="622"/>
      <c r="C93" s="622"/>
      <c r="D93" s="623"/>
      <c r="E93" s="623"/>
    </row>
  </sheetData>
  <mergeCells count="12">
    <mergeCell ref="F11:F14"/>
    <mergeCell ref="D13:E13"/>
    <mergeCell ref="A10:C10"/>
    <mergeCell ref="A11:A14"/>
    <mergeCell ref="B11:B14"/>
    <mergeCell ref="C11:C14"/>
    <mergeCell ref="D11:E12"/>
    <mergeCell ref="A5:F5"/>
    <mergeCell ref="A7:F7"/>
    <mergeCell ref="A2:F2"/>
    <mergeCell ref="A4:F4"/>
    <mergeCell ref="A9:F9"/>
  </mergeCells>
  <pageMargins left="0.7" right="0.7" top="0.75" bottom="0.75" header="0.3" footer="0.3"/>
  <pageSetup paperSize="9" scale="44" orientation="portrait" verticalDpi="0" r:id="rId1"/>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V56"/>
  <sheetViews>
    <sheetView view="pageBreakPreview" topLeftCell="A40" zoomScale="85" zoomScaleNormal="100" zoomScaleSheetLayoutView="85" workbookViewId="0">
      <selection activeCell="A8" sqref="A8:J8"/>
    </sheetView>
  </sheetViews>
  <sheetFormatPr defaultRowHeight="15" x14ac:dyDescent="0.25"/>
  <cols>
    <col min="1" max="1" width="6" style="645" bestFit="1" customWidth="1"/>
    <col min="2" max="2" width="63" style="645" customWidth="1"/>
    <col min="3" max="3" width="18.28515625" style="645" customWidth="1"/>
    <col min="4" max="4" width="15.7109375" style="645" customWidth="1"/>
    <col min="5" max="5" width="17.42578125" style="645" customWidth="1"/>
    <col min="6" max="6" width="17.5703125" style="645" customWidth="1"/>
    <col min="7" max="7" width="19.42578125" style="645" customWidth="1"/>
    <col min="8" max="8" width="25.42578125" style="645" customWidth="1"/>
    <col min="9" max="9" width="16.28515625" style="645" customWidth="1"/>
    <col min="10" max="10" width="25.42578125" style="645" customWidth="1"/>
    <col min="11" max="16384" width="9.140625" style="645"/>
  </cols>
  <sheetData>
    <row r="1" spans="1:22" s="642" customFormat="1" ht="15.75" x14ac:dyDescent="0.25">
      <c r="A1" s="1172" t="s">
        <v>1205</v>
      </c>
      <c r="B1" s="1172"/>
      <c r="C1" s="1172"/>
      <c r="D1" s="1172"/>
      <c r="E1" s="1172"/>
      <c r="F1" s="1172"/>
      <c r="G1" s="1172"/>
      <c r="H1" s="1172"/>
      <c r="I1" s="1172"/>
      <c r="J1" s="1172"/>
    </row>
    <row r="2" spans="1:22" s="642" customFormat="1" ht="18.75" x14ac:dyDescent="0.3">
      <c r="A2" s="643"/>
      <c r="F2" s="453"/>
      <c r="G2" s="453"/>
      <c r="H2" s="15"/>
    </row>
    <row r="3" spans="1:22" s="642" customFormat="1" ht="18.75" x14ac:dyDescent="0.25">
      <c r="A3" s="1176" t="s">
        <v>11</v>
      </c>
      <c r="B3" s="1176"/>
      <c r="C3" s="1176"/>
      <c r="D3" s="1176"/>
      <c r="E3" s="1176"/>
      <c r="F3" s="1176"/>
      <c r="G3" s="1176"/>
      <c r="H3" s="1176"/>
      <c r="I3" s="1176"/>
      <c r="J3" s="1176"/>
      <c r="K3" s="205"/>
      <c r="L3" s="205"/>
      <c r="M3" s="205"/>
      <c r="N3" s="205"/>
      <c r="O3" s="205"/>
      <c r="P3" s="205"/>
      <c r="Q3" s="205"/>
      <c r="R3" s="205"/>
      <c r="S3" s="205"/>
      <c r="T3" s="205"/>
      <c r="U3" s="205"/>
      <c r="V3" s="205"/>
    </row>
    <row r="4" spans="1:22" s="642" customFormat="1" ht="18.75" x14ac:dyDescent="0.25">
      <c r="A4" s="562"/>
      <c r="B4" s="562"/>
      <c r="C4" s="562"/>
      <c r="D4" s="562"/>
      <c r="E4" s="562"/>
      <c r="F4" s="562"/>
      <c r="G4" s="562"/>
      <c r="H4" s="562"/>
      <c r="I4" s="205"/>
      <c r="J4" s="205"/>
      <c r="K4" s="205"/>
      <c r="L4" s="205"/>
      <c r="M4" s="205"/>
      <c r="N4" s="205"/>
      <c r="O4" s="205"/>
      <c r="P4" s="205"/>
      <c r="Q4" s="205"/>
      <c r="R4" s="205"/>
      <c r="S4" s="205"/>
      <c r="T4" s="205"/>
      <c r="U4" s="205"/>
      <c r="V4" s="205"/>
    </row>
    <row r="5" spans="1:22" s="642" customFormat="1" ht="18.75" x14ac:dyDescent="0.25">
      <c r="A5" s="1177" t="s">
        <v>484</v>
      </c>
      <c r="B5" s="1177"/>
      <c r="C5" s="1177"/>
      <c r="D5" s="1177"/>
      <c r="E5" s="1177"/>
      <c r="F5" s="1177"/>
      <c r="G5" s="1177"/>
      <c r="H5" s="1177"/>
      <c r="I5" s="1177"/>
      <c r="J5" s="1177"/>
      <c r="K5" s="205"/>
      <c r="L5" s="205"/>
      <c r="M5" s="205"/>
      <c r="N5" s="205"/>
      <c r="O5" s="205"/>
      <c r="P5" s="205"/>
      <c r="Q5" s="205"/>
      <c r="R5" s="205"/>
      <c r="S5" s="205"/>
      <c r="T5" s="205"/>
      <c r="U5" s="205"/>
      <c r="V5" s="205"/>
    </row>
    <row r="6" spans="1:22" s="642" customFormat="1" ht="18.75" x14ac:dyDescent="0.25">
      <c r="A6" s="1173" t="s">
        <v>10</v>
      </c>
      <c r="B6" s="1173"/>
      <c r="C6" s="1173"/>
      <c r="D6" s="1173"/>
      <c r="E6" s="1173"/>
      <c r="F6" s="1173"/>
      <c r="G6" s="1173"/>
      <c r="H6" s="1173"/>
      <c r="I6" s="1173"/>
      <c r="J6" s="1173"/>
      <c r="K6" s="205"/>
      <c r="L6" s="205"/>
      <c r="M6" s="205"/>
      <c r="N6" s="205"/>
      <c r="O6" s="205"/>
      <c r="P6" s="205"/>
      <c r="Q6" s="205"/>
      <c r="R6" s="205"/>
      <c r="S6" s="205"/>
      <c r="T6" s="205"/>
      <c r="U6" s="205"/>
      <c r="V6" s="205"/>
    </row>
    <row r="7" spans="1:22" s="642" customFormat="1" ht="18.75" x14ac:dyDescent="0.25">
      <c r="A7" s="562"/>
      <c r="B7" s="562"/>
      <c r="C7" s="562"/>
      <c r="D7" s="562"/>
      <c r="E7" s="562"/>
      <c r="F7" s="562"/>
      <c r="G7" s="562"/>
      <c r="H7" s="562"/>
      <c r="I7" s="205"/>
      <c r="J7" s="205"/>
      <c r="K7" s="205"/>
      <c r="L7" s="205"/>
      <c r="M7" s="205"/>
      <c r="N7" s="205"/>
      <c r="O7" s="205"/>
      <c r="P7" s="205"/>
      <c r="Q7" s="205"/>
      <c r="R7" s="205"/>
      <c r="S7" s="205"/>
      <c r="T7" s="205"/>
      <c r="U7" s="205"/>
      <c r="V7" s="205"/>
    </row>
    <row r="8" spans="1:22" s="642" customFormat="1" ht="18.75" x14ac:dyDescent="0.25">
      <c r="A8" s="1179" t="str">
        <f>'1. Общая информация'!A9:C9</f>
        <v>L_СТР12108КЛ</v>
      </c>
      <c r="B8" s="1179"/>
      <c r="C8" s="1179"/>
      <c r="D8" s="1179"/>
      <c r="E8" s="1179"/>
      <c r="F8" s="1179"/>
      <c r="G8" s="1179"/>
      <c r="H8" s="1179"/>
      <c r="I8" s="1179"/>
      <c r="J8" s="1179"/>
      <c r="K8" s="205"/>
      <c r="L8" s="205"/>
      <c r="M8" s="205"/>
      <c r="N8" s="205"/>
      <c r="O8" s="205"/>
      <c r="P8" s="205"/>
      <c r="Q8" s="205"/>
      <c r="R8" s="205"/>
      <c r="S8" s="205"/>
      <c r="T8" s="205"/>
      <c r="U8" s="205"/>
      <c r="V8" s="205"/>
    </row>
    <row r="9" spans="1:22" s="642" customFormat="1" ht="18.75" x14ac:dyDescent="0.25">
      <c r="A9" s="1267" t="s">
        <v>9</v>
      </c>
      <c r="B9" s="1267"/>
      <c r="C9" s="1267"/>
      <c r="D9" s="1267"/>
      <c r="E9" s="1267"/>
      <c r="F9" s="1267"/>
      <c r="G9" s="1267"/>
      <c r="H9" s="1267"/>
      <c r="I9" s="1267"/>
      <c r="J9" s="1267"/>
      <c r="K9" s="205"/>
      <c r="L9" s="205"/>
      <c r="M9" s="205"/>
      <c r="N9" s="205"/>
      <c r="O9" s="205"/>
      <c r="P9" s="205"/>
      <c r="Q9" s="205"/>
      <c r="R9" s="205"/>
      <c r="S9" s="205"/>
      <c r="T9" s="205"/>
      <c r="U9" s="205"/>
      <c r="V9" s="205"/>
    </row>
    <row r="10" spans="1:22" s="644" customFormat="1" ht="15.75" customHeight="1" x14ac:dyDescent="0.25">
      <c r="A10" s="563"/>
      <c r="B10" s="563"/>
      <c r="C10" s="563"/>
      <c r="D10" s="563"/>
      <c r="E10" s="563"/>
      <c r="F10" s="563"/>
      <c r="G10" s="563"/>
      <c r="H10" s="563"/>
      <c r="I10" s="563"/>
      <c r="J10" s="563"/>
      <c r="K10" s="563"/>
      <c r="L10" s="563"/>
      <c r="M10" s="563"/>
      <c r="N10" s="563"/>
      <c r="O10" s="563"/>
      <c r="P10" s="563"/>
      <c r="Q10" s="563"/>
      <c r="R10" s="563"/>
      <c r="S10" s="563"/>
      <c r="T10" s="563"/>
      <c r="U10" s="563"/>
      <c r="V10" s="563"/>
    </row>
    <row r="11" spans="1:22" s="3" customFormat="1" ht="49.5" customHeight="1" x14ac:dyDescent="0.2">
      <c r="A11" s="126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6"/>
      <c r="C11" s="1266"/>
      <c r="D11" s="1266"/>
      <c r="E11" s="1266"/>
      <c r="F11" s="1266"/>
      <c r="G11" s="1266"/>
      <c r="H11" s="1266"/>
      <c r="I11" s="1266"/>
      <c r="J11" s="1266"/>
      <c r="K11" s="206"/>
      <c r="L11" s="206"/>
      <c r="M11" s="206"/>
      <c r="N11" s="206"/>
      <c r="O11" s="206"/>
      <c r="P11" s="206"/>
      <c r="Q11" s="206"/>
      <c r="R11" s="206"/>
      <c r="S11" s="206"/>
      <c r="T11" s="206"/>
      <c r="U11" s="206"/>
      <c r="V11" s="206"/>
    </row>
    <row r="12" spans="1:22" s="3" customFormat="1" ht="15" customHeight="1" x14ac:dyDescent="0.2">
      <c r="A12" s="1173" t="s">
        <v>7</v>
      </c>
      <c r="B12" s="1173"/>
      <c r="C12" s="1173"/>
      <c r="D12" s="1173"/>
      <c r="E12" s="1173"/>
      <c r="F12" s="1173"/>
      <c r="G12" s="1173"/>
      <c r="H12" s="1173"/>
      <c r="I12" s="1173"/>
      <c r="J12" s="1173"/>
      <c r="K12" s="207"/>
      <c r="L12" s="207"/>
      <c r="M12" s="207"/>
      <c r="N12" s="207"/>
      <c r="O12" s="207"/>
      <c r="P12" s="207"/>
      <c r="Q12" s="207"/>
      <c r="R12" s="207"/>
      <c r="S12" s="207"/>
      <c r="T12" s="207"/>
      <c r="U12" s="207"/>
      <c r="V12" s="207"/>
    </row>
    <row r="16" spans="1:22" ht="24.75" customHeight="1" x14ac:dyDescent="0.25">
      <c r="A16" s="1265" t="s">
        <v>1059</v>
      </c>
      <c r="B16" s="1265"/>
      <c r="C16" s="1265"/>
      <c r="D16" s="1265"/>
      <c r="E16" s="1265"/>
      <c r="F16" s="1265"/>
      <c r="G16" s="1265"/>
      <c r="H16" s="1265"/>
      <c r="I16" s="1265"/>
      <c r="J16" s="1265"/>
    </row>
    <row r="19" spans="1:10" ht="25.5" customHeight="1" x14ac:dyDescent="0.25">
      <c r="A19" s="1258" t="s">
        <v>884</v>
      </c>
      <c r="B19" s="1258" t="s">
        <v>885</v>
      </c>
      <c r="C19" s="1262" t="s">
        <v>388</v>
      </c>
      <c r="D19" s="1263"/>
      <c r="E19" s="1263"/>
      <c r="F19" s="1264"/>
      <c r="G19" s="1258" t="s">
        <v>930</v>
      </c>
      <c r="H19" s="1258" t="s">
        <v>931</v>
      </c>
      <c r="I19" s="1258" t="s">
        <v>232</v>
      </c>
      <c r="J19" s="1258" t="s">
        <v>389</v>
      </c>
    </row>
    <row r="20" spans="1:10" ht="55.5" customHeight="1" x14ac:dyDescent="0.25">
      <c r="A20" s="1259"/>
      <c r="B20" s="1259"/>
      <c r="C20" s="1261" t="s">
        <v>886</v>
      </c>
      <c r="D20" s="1261"/>
      <c r="E20" s="1261" t="s">
        <v>887</v>
      </c>
      <c r="F20" s="1261"/>
      <c r="G20" s="1259"/>
      <c r="H20" s="1259"/>
      <c r="I20" s="1259"/>
      <c r="J20" s="1259"/>
    </row>
    <row r="21" spans="1:10" ht="47.25" x14ac:dyDescent="0.25">
      <c r="A21" s="1260"/>
      <c r="B21" s="1260"/>
      <c r="C21" s="646" t="s">
        <v>888</v>
      </c>
      <c r="D21" s="646" t="s">
        <v>889</v>
      </c>
      <c r="E21" s="646" t="s">
        <v>888</v>
      </c>
      <c r="F21" s="646" t="s">
        <v>889</v>
      </c>
      <c r="G21" s="1260"/>
      <c r="H21" s="1260"/>
      <c r="I21" s="1260"/>
      <c r="J21" s="1260"/>
    </row>
    <row r="22" spans="1:10" ht="15.75" x14ac:dyDescent="0.25">
      <c r="A22" s="646">
        <v>1</v>
      </c>
      <c r="B22" s="646">
        <v>3</v>
      </c>
      <c r="C22" s="646">
        <v>4</v>
      </c>
      <c r="D22" s="646">
        <v>5</v>
      </c>
      <c r="E22" s="646">
        <v>6</v>
      </c>
      <c r="F22" s="646">
        <v>7</v>
      </c>
      <c r="G22" s="646">
        <v>8</v>
      </c>
      <c r="H22" s="646">
        <v>9</v>
      </c>
      <c r="I22" s="646">
        <v>10</v>
      </c>
      <c r="J22" s="646">
        <v>11</v>
      </c>
    </row>
    <row r="23" spans="1:10" ht="15.75" x14ac:dyDescent="0.25">
      <c r="A23" s="647">
        <v>1</v>
      </c>
      <c r="B23" s="647" t="s">
        <v>229</v>
      </c>
      <c r="C23" s="649">
        <v>44409</v>
      </c>
      <c r="D23" s="1020" t="s">
        <v>1060</v>
      </c>
      <c r="E23" s="1096">
        <v>44411</v>
      </c>
      <c r="F23" s="649">
        <v>44561</v>
      </c>
      <c r="G23" s="1097">
        <v>1</v>
      </c>
      <c r="H23" s="646" t="s">
        <v>488</v>
      </c>
      <c r="I23" s="646" t="s">
        <v>488</v>
      </c>
      <c r="J23" s="646" t="s">
        <v>488</v>
      </c>
    </row>
    <row r="24" spans="1:10" ht="31.5" x14ac:dyDescent="0.25">
      <c r="A24" s="648" t="s">
        <v>187</v>
      </c>
      <c r="B24" s="647" t="s">
        <v>890</v>
      </c>
      <c r="C24" s="1020" t="s">
        <v>488</v>
      </c>
      <c r="D24" s="1020" t="s">
        <v>488</v>
      </c>
      <c r="E24" s="646" t="s">
        <v>488</v>
      </c>
      <c r="F24" s="646" t="s">
        <v>488</v>
      </c>
      <c r="G24" s="646" t="s">
        <v>488</v>
      </c>
      <c r="H24" s="646" t="s">
        <v>488</v>
      </c>
      <c r="I24" s="646" t="s">
        <v>488</v>
      </c>
      <c r="J24" s="646" t="s">
        <v>488</v>
      </c>
    </row>
    <row r="25" spans="1:10" ht="31.5" x14ac:dyDescent="0.25">
      <c r="A25" s="648" t="s">
        <v>185</v>
      </c>
      <c r="B25" s="647" t="s">
        <v>891</v>
      </c>
      <c r="C25" s="1020" t="s">
        <v>488</v>
      </c>
      <c r="D25" s="1020" t="s">
        <v>488</v>
      </c>
      <c r="E25" s="646" t="s">
        <v>488</v>
      </c>
      <c r="F25" s="646" t="s">
        <v>488</v>
      </c>
      <c r="G25" s="646" t="s">
        <v>488</v>
      </c>
      <c r="H25" s="646" t="s">
        <v>488</v>
      </c>
      <c r="I25" s="646" t="s">
        <v>488</v>
      </c>
      <c r="J25" s="646" t="s">
        <v>488</v>
      </c>
    </row>
    <row r="26" spans="1:10" ht="31.5" x14ac:dyDescent="0.25">
      <c r="A26" s="648" t="s">
        <v>183</v>
      </c>
      <c r="B26" s="647" t="s">
        <v>892</v>
      </c>
      <c r="C26" s="1020" t="s">
        <v>488</v>
      </c>
      <c r="D26" s="1020" t="s">
        <v>488</v>
      </c>
      <c r="E26" s="646" t="s">
        <v>488</v>
      </c>
      <c r="F26" s="646" t="s">
        <v>488</v>
      </c>
      <c r="G26" s="646" t="s">
        <v>488</v>
      </c>
      <c r="H26" s="646" t="s">
        <v>488</v>
      </c>
      <c r="I26" s="646" t="s">
        <v>488</v>
      </c>
      <c r="J26" s="646" t="s">
        <v>488</v>
      </c>
    </row>
    <row r="27" spans="1:10" ht="15.75" x14ac:dyDescent="0.25">
      <c r="A27" s="648" t="s">
        <v>182</v>
      </c>
      <c r="B27" s="647" t="s">
        <v>893</v>
      </c>
      <c r="C27" s="1020" t="s">
        <v>488</v>
      </c>
      <c r="D27" s="1020" t="s">
        <v>488</v>
      </c>
      <c r="E27" s="646" t="s">
        <v>488</v>
      </c>
      <c r="F27" s="646" t="s">
        <v>488</v>
      </c>
      <c r="G27" s="646" t="s">
        <v>488</v>
      </c>
      <c r="H27" s="646" t="s">
        <v>488</v>
      </c>
      <c r="I27" s="646" t="s">
        <v>488</v>
      </c>
      <c r="J27" s="646" t="s">
        <v>488</v>
      </c>
    </row>
    <row r="28" spans="1:10" ht="31.5" x14ac:dyDescent="0.25">
      <c r="A28" s="648" t="s">
        <v>180</v>
      </c>
      <c r="B28" s="647" t="s">
        <v>894</v>
      </c>
      <c r="C28" s="1020" t="s">
        <v>488</v>
      </c>
      <c r="D28" s="1020" t="s">
        <v>488</v>
      </c>
      <c r="E28" s="646" t="s">
        <v>488</v>
      </c>
      <c r="F28" s="646" t="s">
        <v>488</v>
      </c>
      <c r="G28" s="646" t="s">
        <v>488</v>
      </c>
      <c r="H28" s="646" t="s">
        <v>488</v>
      </c>
      <c r="I28" s="646" t="s">
        <v>488</v>
      </c>
      <c r="J28" s="646" t="s">
        <v>488</v>
      </c>
    </row>
    <row r="29" spans="1:10" ht="31.5" x14ac:dyDescent="0.25">
      <c r="A29" s="648" t="s">
        <v>730</v>
      </c>
      <c r="B29" s="647" t="s">
        <v>895</v>
      </c>
      <c r="C29" s="1020" t="s">
        <v>488</v>
      </c>
      <c r="D29" s="1020" t="s">
        <v>488</v>
      </c>
      <c r="E29" s="646" t="s">
        <v>488</v>
      </c>
      <c r="F29" s="646" t="s">
        <v>488</v>
      </c>
      <c r="G29" s="646" t="s">
        <v>488</v>
      </c>
      <c r="H29" s="646" t="s">
        <v>488</v>
      </c>
      <c r="I29" s="646" t="s">
        <v>488</v>
      </c>
      <c r="J29" s="646" t="s">
        <v>488</v>
      </c>
    </row>
    <row r="30" spans="1:10" ht="31.5" x14ac:dyDescent="0.25">
      <c r="A30" s="648" t="s">
        <v>921</v>
      </c>
      <c r="B30" s="647" t="s">
        <v>896</v>
      </c>
      <c r="C30" s="649">
        <v>44409</v>
      </c>
      <c r="D30" s="1090" t="s">
        <v>1060</v>
      </c>
      <c r="E30" s="1096">
        <v>44411</v>
      </c>
      <c r="F30" s="649">
        <v>44561</v>
      </c>
      <c r="G30" s="1097">
        <v>1</v>
      </c>
      <c r="H30" s="646" t="s">
        <v>488</v>
      </c>
      <c r="I30" s="646" t="s">
        <v>488</v>
      </c>
      <c r="J30" s="646" t="s">
        <v>488</v>
      </c>
    </row>
    <row r="31" spans="1:10" ht="15.75" x14ac:dyDescent="0.25">
      <c r="A31" s="648" t="s">
        <v>922</v>
      </c>
      <c r="B31" s="647" t="s">
        <v>897</v>
      </c>
      <c r="C31" s="1020" t="s">
        <v>488</v>
      </c>
      <c r="D31" s="1020" t="s">
        <v>488</v>
      </c>
      <c r="E31" s="646" t="s">
        <v>488</v>
      </c>
      <c r="F31" s="646" t="s">
        <v>488</v>
      </c>
      <c r="G31" s="646" t="s">
        <v>488</v>
      </c>
      <c r="H31" s="646" t="s">
        <v>488</v>
      </c>
      <c r="I31" s="646" t="s">
        <v>488</v>
      </c>
      <c r="J31" s="646" t="s">
        <v>488</v>
      </c>
    </row>
    <row r="32" spans="1:10" ht="31.5" x14ac:dyDescent="0.25">
      <c r="A32" s="648" t="s">
        <v>923</v>
      </c>
      <c r="B32" s="647" t="s">
        <v>898</v>
      </c>
      <c r="C32" s="1020" t="s">
        <v>488</v>
      </c>
      <c r="D32" s="1020" t="s">
        <v>488</v>
      </c>
      <c r="E32" s="646" t="s">
        <v>488</v>
      </c>
      <c r="F32" s="646" t="s">
        <v>488</v>
      </c>
      <c r="G32" s="646" t="s">
        <v>488</v>
      </c>
      <c r="H32" s="646" t="s">
        <v>488</v>
      </c>
      <c r="I32" s="646" t="s">
        <v>488</v>
      </c>
      <c r="J32" s="646" t="s">
        <v>488</v>
      </c>
    </row>
    <row r="33" spans="1:10" ht="47.25" x14ac:dyDescent="0.25">
      <c r="A33" s="648" t="s">
        <v>924</v>
      </c>
      <c r="B33" s="647" t="s">
        <v>899</v>
      </c>
      <c r="C33" s="1020" t="s">
        <v>488</v>
      </c>
      <c r="D33" s="1020" t="s">
        <v>488</v>
      </c>
      <c r="E33" s="646" t="s">
        <v>488</v>
      </c>
      <c r="F33" s="646" t="s">
        <v>488</v>
      </c>
      <c r="G33" s="646" t="s">
        <v>488</v>
      </c>
      <c r="H33" s="646" t="s">
        <v>488</v>
      </c>
      <c r="I33" s="646" t="s">
        <v>488</v>
      </c>
      <c r="J33" s="646" t="s">
        <v>488</v>
      </c>
    </row>
    <row r="34" spans="1:10" ht="31.5" x14ac:dyDescent="0.25">
      <c r="A34" s="648" t="s">
        <v>925</v>
      </c>
      <c r="B34" s="647" t="s">
        <v>900</v>
      </c>
      <c r="C34" s="1020" t="s">
        <v>488</v>
      </c>
      <c r="D34" s="1020" t="s">
        <v>488</v>
      </c>
      <c r="E34" s="646" t="s">
        <v>488</v>
      </c>
      <c r="F34" s="646" t="s">
        <v>488</v>
      </c>
      <c r="G34" s="646" t="s">
        <v>488</v>
      </c>
      <c r="H34" s="646" t="s">
        <v>488</v>
      </c>
      <c r="I34" s="646" t="s">
        <v>488</v>
      </c>
      <c r="J34" s="646" t="s">
        <v>488</v>
      </c>
    </row>
    <row r="35" spans="1:10" ht="63" x14ac:dyDescent="0.25">
      <c r="A35" s="648" t="s">
        <v>926</v>
      </c>
      <c r="B35" s="647" t="s">
        <v>901</v>
      </c>
      <c r="C35" s="1020" t="s">
        <v>488</v>
      </c>
      <c r="D35" s="1020" t="s">
        <v>488</v>
      </c>
      <c r="E35" s="646" t="s">
        <v>488</v>
      </c>
      <c r="F35" s="646" t="s">
        <v>488</v>
      </c>
      <c r="G35" s="646" t="s">
        <v>488</v>
      </c>
      <c r="H35" s="646" t="s">
        <v>488</v>
      </c>
      <c r="I35" s="646" t="s">
        <v>488</v>
      </c>
      <c r="J35" s="646" t="s">
        <v>488</v>
      </c>
    </row>
    <row r="36" spans="1:10" ht="15.75" x14ac:dyDescent="0.25">
      <c r="A36" s="648" t="s">
        <v>927</v>
      </c>
      <c r="B36" s="647" t="s">
        <v>902</v>
      </c>
      <c r="C36" s="1020" t="s">
        <v>488</v>
      </c>
      <c r="D36" s="1020" t="s">
        <v>488</v>
      </c>
      <c r="E36" s="646" t="s">
        <v>488</v>
      </c>
      <c r="F36" s="646" t="s">
        <v>488</v>
      </c>
      <c r="G36" s="646" t="s">
        <v>488</v>
      </c>
      <c r="H36" s="646" t="s">
        <v>488</v>
      </c>
      <c r="I36" s="646" t="s">
        <v>488</v>
      </c>
      <c r="J36" s="646" t="s">
        <v>488</v>
      </c>
    </row>
    <row r="37" spans="1:10" ht="15.75" x14ac:dyDescent="0.25">
      <c r="A37" s="648" t="s">
        <v>928</v>
      </c>
      <c r="B37" s="647" t="s">
        <v>903</v>
      </c>
      <c r="C37" s="1020" t="s">
        <v>488</v>
      </c>
      <c r="D37" s="1020" t="s">
        <v>488</v>
      </c>
      <c r="E37" s="646" t="s">
        <v>488</v>
      </c>
      <c r="F37" s="646" t="s">
        <v>488</v>
      </c>
      <c r="G37" s="646" t="s">
        <v>488</v>
      </c>
      <c r="H37" s="646" t="s">
        <v>488</v>
      </c>
      <c r="I37" s="646" t="s">
        <v>488</v>
      </c>
      <c r="J37" s="646" t="s">
        <v>488</v>
      </c>
    </row>
    <row r="38" spans="1:10" ht="15.75" x14ac:dyDescent="0.25">
      <c r="A38" s="648" t="s">
        <v>929</v>
      </c>
      <c r="B38" s="647" t="s">
        <v>904</v>
      </c>
      <c r="C38" s="1020" t="s">
        <v>488</v>
      </c>
      <c r="D38" s="1020" t="s">
        <v>488</v>
      </c>
      <c r="E38" s="646" t="s">
        <v>488</v>
      </c>
      <c r="F38" s="646" t="s">
        <v>488</v>
      </c>
      <c r="G38" s="646" t="s">
        <v>488</v>
      </c>
      <c r="H38" s="646" t="s">
        <v>488</v>
      </c>
      <c r="I38" s="646" t="s">
        <v>488</v>
      </c>
      <c r="J38" s="646" t="s">
        <v>488</v>
      </c>
    </row>
    <row r="39" spans="1:10" ht="15.75" x14ac:dyDescent="0.25">
      <c r="A39" s="647">
        <v>2</v>
      </c>
      <c r="B39" s="647" t="s">
        <v>220</v>
      </c>
      <c r="C39" s="649">
        <v>44774</v>
      </c>
      <c r="D39" s="1018" t="s">
        <v>1173</v>
      </c>
      <c r="E39" s="1090" t="s">
        <v>488</v>
      </c>
      <c r="F39" s="1090" t="s">
        <v>488</v>
      </c>
      <c r="G39" s="646" t="s">
        <v>488</v>
      </c>
      <c r="H39" s="646" t="s">
        <v>488</v>
      </c>
      <c r="I39" s="646" t="s">
        <v>488</v>
      </c>
      <c r="J39" s="646" t="s">
        <v>488</v>
      </c>
    </row>
    <row r="40" spans="1:10" ht="31.5" x14ac:dyDescent="0.25">
      <c r="A40" s="648" t="s">
        <v>177</v>
      </c>
      <c r="B40" s="647" t="s">
        <v>905</v>
      </c>
      <c r="C40" s="649">
        <v>44774</v>
      </c>
      <c r="D40" s="1018" t="s">
        <v>1173</v>
      </c>
      <c r="E40" s="646" t="s">
        <v>488</v>
      </c>
      <c r="F40" s="646" t="s">
        <v>488</v>
      </c>
      <c r="G40" s="646" t="s">
        <v>488</v>
      </c>
      <c r="H40" s="646" t="s">
        <v>488</v>
      </c>
      <c r="I40" s="646" t="s">
        <v>488</v>
      </c>
      <c r="J40" s="646" t="s">
        <v>488</v>
      </c>
    </row>
    <row r="41" spans="1:10" ht="15.75" x14ac:dyDescent="0.25">
      <c r="A41" s="648" t="s">
        <v>175</v>
      </c>
      <c r="B41" s="647" t="s">
        <v>906</v>
      </c>
      <c r="C41" s="649" t="s">
        <v>488</v>
      </c>
      <c r="D41" s="649" t="s">
        <v>488</v>
      </c>
      <c r="E41" s="646" t="s">
        <v>488</v>
      </c>
      <c r="F41" s="646" t="s">
        <v>488</v>
      </c>
      <c r="G41" s="646" t="s">
        <v>488</v>
      </c>
      <c r="H41" s="646" t="s">
        <v>488</v>
      </c>
      <c r="I41" s="646" t="s">
        <v>488</v>
      </c>
      <c r="J41" s="646" t="s">
        <v>488</v>
      </c>
    </row>
    <row r="42" spans="1:10" ht="31.5" x14ac:dyDescent="0.25">
      <c r="A42" s="647">
        <v>3</v>
      </c>
      <c r="B42" s="647" t="s">
        <v>907</v>
      </c>
      <c r="C42" s="649" t="s">
        <v>488</v>
      </c>
      <c r="D42" s="649" t="s">
        <v>488</v>
      </c>
      <c r="E42" s="646" t="s">
        <v>488</v>
      </c>
      <c r="F42" s="646" t="s">
        <v>488</v>
      </c>
      <c r="G42" s="646" t="s">
        <v>488</v>
      </c>
      <c r="H42" s="646" t="s">
        <v>488</v>
      </c>
      <c r="I42" s="646" t="s">
        <v>488</v>
      </c>
      <c r="J42" s="646" t="s">
        <v>488</v>
      </c>
    </row>
    <row r="43" spans="1:10" ht="31.5" x14ac:dyDescent="0.25">
      <c r="A43" s="648" t="s">
        <v>168</v>
      </c>
      <c r="B43" s="647" t="s">
        <v>908</v>
      </c>
      <c r="C43" s="649" t="s">
        <v>488</v>
      </c>
      <c r="D43" s="649" t="s">
        <v>488</v>
      </c>
      <c r="E43" s="646" t="s">
        <v>488</v>
      </c>
      <c r="F43" s="646" t="s">
        <v>488</v>
      </c>
      <c r="G43" s="646" t="s">
        <v>488</v>
      </c>
      <c r="H43" s="646" t="s">
        <v>488</v>
      </c>
      <c r="I43" s="646" t="s">
        <v>488</v>
      </c>
      <c r="J43" s="646" t="s">
        <v>488</v>
      </c>
    </row>
    <row r="44" spans="1:10" ht="15.75" x14ac:dyDescent="0.25">
      <c r="A44" s="648" t="s">
        <v>166</v>
      </c>
      <c r="B44" s="647" t="s">
        <v>909</v>
      </c>
      <c r="C44" s="649" t="s">
        <v>488</v>
      </c>
      <c r="D44" s="649" t="s">
        <v>488</v>
      </c>
      <c r="E44" s="646" t="s">
        <v>488</v>
      </c>
      <c r="F44" s="646" t="s">
        <v>488</v>
      </c>
      <c r="G44" s="646" t="s">
        <v>488</v>
      </c>
      <c r="H44" s="646" t="s">
        <v>488</v>
      </c>
      <c r="I44" s="646" t="s">
        <v>488</v>
      </c>
      <c r="J44" s="646" t="s">
        <v>488</v>
      </c>
    </row>
    <row r="45" spans="1:10" ht="15.75" x14ac:dyDescent="0.25">
      <c r="A45" s="648" t="s">
        <v>165</v>
      </c>
      <c r="B45" s="647" t="s">
        <v>910</v>
      </c>
      <c r="C45" s="649" t="s">
        <v>488</v>
      </c>
      <c r="D45" s="649" t="s">
        <v>488</v>
      </c>
      <c r="E45" s="646" t="s">
        <v>488</v>
      </c>
      <c r="F45" s="646" t="s">
        <v>488</v>
      </c>
      <c r="G45" s="646" t="s">
        <v>488</v>
      </c>
      <c r="H45" s="646" t="s">
        <v>488</v>
      </c>
      <c r="I45" s="646" t="s">
        <v>488</v>
      </c>
      <c r="J45" s="646" t="s">
        <v>488</v>
      </c>
    </row>
    <row r="46" spans="1:10" ht="47.25" x14ac:dyDescent="0.25">
      <c r="A46" s="648" t="s">
        <v>164</v>
      </c>
      <c r="B46" s="647" t="s">
        <v>911</v>
      </c>
      <c r="C46" s="1020" t="s">
        <v>488</v>
      </c>
      <c r="D46" s="1020" t="s">
        <v>488</v>
      </c>
      <c r="E46" s="646" t="s">
        <v>488</v>
      </c>
      <c r="F46" s="646" t="s">
        <v>488</v>
      </c>
      <c r="G46" s="646" t="s">
        <v>488</v>
      </c>
      <c r="H46" s="646" t="s">
        <v>488</v>
      </c>
      <c r="I46" s="646" t="s">
        <v>488</v>
      </c>
      <c r="J46" s="646" t="s">
        <v>488</v>
      </c>
    </row>
    <row r="47" spans="1:10" ht="78.75" x14ac:dyDescent="0.25">
      <c r="A47" s="648" t="s">
        <v>163</v>
      </c>
      <c r="B47" s="647" t="s">
        <v>912</v>
      </c>
      <c r="C47" s="1020" t="s">
        <v>488</v>
      </c>
      <c r="D47" s="1020" t="s">
        <v>488</v>
      </c>
      <c r="E47" s="646" t="s">
        <v>488</v>
      </c>
      <c r="F47" s="646" t="s">
        <v>488</v>
      </c>
      <c r="G47" s="646" t="s">
        <v>488</v>
      </c>
      <c r="H47" s="646" t="s">
        <v>488</v>
      </c>
      <c r="I47" s="646" t="s">
        <v>488</v>
      </c>
      <c r="J47" s="646" t="s">
        <v>488</v>
      </c>
    </row>
    <row r="48" spans="1:10" ht="15.75" x14ac:dyDescent="0.25">
      <c r="A48" s="648" t="s">
        <v>162</v>
      </c>
      <c r="B48" s="647" t="s">
        <v>913</v>
      </c>
      <c r="C48" s="649">
        <v>44835</v>
      </c>
      <c r="D48" s="1020" t="s">
        <v>1173</v>
      </c>
      <c r="E48" s="646" t="s">
        <v>488</v>
      </c>
      <c r="F48" s="646" t="s">
        <v>488</v>
      </c>
      <c r="G48" s="646" t="s">
        <v>488</v>
      </c>
      <c r="H48" s="646" t="s">
        <v>488</v>
      </c>
      <c r="I48" s="646" t="s">
        <v>488</v>
      </c>
      <c r="J48" s="646" t="s">
        <v>488</v>
      </c>
    </row>
    <row r="49" spans="1:10" ht="15.75" x14ac:dyDescent="0.25">
      <c r="A49" s="647">
        <v>4</v>
      </c>
      <c r="B49" s="647" t="s">
        <v>209</v>
      </c>
      <c r="C49" s="649">
        <f>C48</f>
        <v>44835</v>
      </c>
      <c r="D49" s="1018" t="str">
        <f>D48</f>
        <v>31.11.2022</v>
      </c>
      <c r="E49" s="646" t="s">
        <v>488</v>
      </c>
      <c r="F49" s="646" t="s">
        <v>488</v>
      </c>
      <c r="G49" s="646" t="s">
        <v>488</v>
      </c>
      <c r="H49" s="646" t="s">
        <v>488</v>
      </c>
      <c r="I49" s="646" t="s">
        <v>488</v>
      </c>
      <c r="J49" s="646" t="s">
        <v>488</v>
      </c>
    </row>
    <row r="50" spans="1:10" ht="15.75" x14ac:dyDescent="0.25">
      <c r="A50" s="648" t="s">
        <v>159</v>
      </c>
      <c r="B50" s="647" t="s">
        <v>914</v>
      </c>
      <c r="C50" s="649">
        <f>C49</f>
        <v>44835</v>
      </c>
      <c r="D50" s="1018" t="str">
        <f>D49</f>
        <v>31.11.2022</v>
      </c>
      <c r="E50" s="646" t="s">
        <v>488</v>
      </c>
      <c r="F50" s="646" t="s">
        <v>488</v>
      </c>
      <c r="G50" s="646" t="s">
        <v>488</v>
      </c>
      <c r="H50" s="646" t="s">
        <v>488</v>
      </c>
      <c r="I50" s="646" t="s">
        <v>488</v>
      </c>
      <c r="J50" s="646" t="s">
        <v>488</v>
      </c>
    </row>
    <row r="51" spans="1:10" ht="47.25" x14ac:dyDescent="0.25">
      <c r="A51" s="648" t="s">
        <v>157</v>
      </c>
      <c r="B51" s="647" t="s">
        <v>915</v>
      </c>
      <c r="C51" s="649" t="s">
        <v>488</v>
      </c>
      <c r="D51" s="649" t="s">
        <v>488</v>
      </c>
      <c r="E51" s="646" t="s">
        <v>488</v>
      </c>
      <c r="F51" s="646" t="s">
        <v>488</v>
      </c>
      <c r="G51" s="646" t="s">
        <v>488</v>
      </c>
      <c r="H51" s="646" t="s">
        <v>488</v>
      </c>
      <c r="I51" s="646" t="s">
        <v>488</v>
      </c>
      <c r="J51" s="646" t="s">
        <v>488</v>
      </c>
    </row>
    <row r="52" spans="1:10" ht="31.5" x14ac:dyDescent="0.25">
      <c r="A52" s="648" t="s">
        <v>155</v>
      </c>
      <c r="B52" s="647" t="s">
        <v>916</v>
      </c>
      <c r="C52" s="1020" t="s">
        <v>488</v>
      </c>
      <c r="D52" s="1020" t="s">
        <v>488</v>
      </c>
      <c r="E52" s="646" t="s">
        <v>488</v>
      </c>
      <c r="F52" s="646" t="s">
        <v>488</v>
      </c>
      <c r="G52" s="646" t="s">
        <v>488</v>
      </c>
      <c r="H52" s="646" t="s">
        <v>488</v>
      </c>
      <c r="I52" s="646" t="s">
        <v>488</v>
      </c>
      <c r="J52" s="646" t="s">
        <v>488</v>
      </c>
    </row>
    <row r="53" spans="1:10" ht="31.5" x14ac:dyDescent="0.25">
      <c r="A53" s="648" t="s">
        <v>153</v>
      </c>
      <c r="B53" s="647" t="s">
        <v>917</v>
      </c>
      <c r="C53" s="1020" t="s">
        <v>488</v>
      </c>
      <c r="D53" s="1020" t="s">
        <v>488</v>
      </c>
      <c r="E53" s="646" t="s">
        <v>488</v>
      </c>
      <c r="F53" s="646" t="s">
        <v>488</v>
      </c>
      <c r="G53" s="646" t="s">
        <v>488</v>
      </c>
      <c r="H53" s="646" t="s">
        <v>488</v>
      </c>
      <c r="I53" s="646" t="s">
        <v>488</v>
      </c>
      <c r="J53" s="646" t="s">
        <v>488</v>
      </c>
    </row>
    <row r="54" spans="1:10" ht="15.75" x14ac:dyDescent="0.25">
      <c r="A54" s="648" t="s">
        <v>151</v>
      </c>
      <c r="B54" s="647" t="s">
        <v>918</v>
      </c>
      <c r="C54" s="1020" t="s">
        <v>488</v>
      </c>
      <c r="D54" s="1020" t="s">
        <v>488</v>
      </c>
      <c r="E54" s="646" t="s">
        <v>488</v>
      </c>
      <c r="F54" s="646" t="s">
        <v>488</v>
      </c>
      <c r="G54" s="646" t="s">
        <v>488</v>
      </c>
      <c r="H54" s="646" t="s">
        <v>488</v>
      </c>
      <c r="I54" s="646" t="s">
        <v>488</v>
      </c>
      <c r="J54" s="646" t="s">
        <v>488</v>
      </c>
    </row>
    <row r="55" spans="1:10" ht="15.75" x14ac:dyDescent="0.25">
      <c r="A55" s="648" t="s">
        <v>149</v>
      </c>
      <c r="B55" s="647" t="s">
        <v>919</v>
      </c>
      <c r="C55" s="649">
        <v>44515</v>
      </c>
      <c r="D55" s="1018" t="s">
        <v>1173</v>
      </c>
      <c r="E55" s="646" t="s">
        <v>488</v>
      </c>
      <c r="F55" s="646" t="s">
        <v>488</v>
      </c>
      <c r="G55" s="646" t="s">
        <v>488</v>
      </c>
      <c r="H55" s="646" t="s">
        <v>488</v>
      </c>
      <c r="I55" s="646" t="s">
        <v>488</v>
      </c>
      <c r="J55" s="646" t="s">
        <v>488</v>
      </c>
    </row>
    <row r="56" spans="1:10" ht="15.75" x14ac:dyDescent="0.25">
      <c r="A56" s="648" t="s">
        <v>147</v>
      </c>
      <c r="B56" s="647" t="s">
        <v>920</v>
      </c>
      <c r="C56" s="1018" t="s">
        <v>488</v>
      </c>
      <c r="D56" s="1018" t="s">
        <v>488</v>
      </c>
      <c r="E56" s="646" t="s">
        <v>488</v>
      </c>
      <c r="F56" s="646" t="s">
        <v>488</v>
      </c>
      <c r="G56" s="646" t="s">
        <v>488</v>
      </c>
      <c r="H56" s="646" t="s">
        <v>488</v>
      </c>
      <c r="I56" s="646" t="s">
        <v>488</v>
      </c>
      <c r="J56" s="646" t="s">
        <v>488</v>
      </c>
    </row>
  </sheetData>
  <mergeCells count="18">
    <mergeCell ref="A3:J3"/>
    <mergeCell ref="A1:J1"/>
    <mergeCell ref="A16:J16"/>
    <mergeCell ref="A11:J11"/>
    <mergeCell ref="A12:J12"/>
    <mergeCell ref="A8:J8"/>
    <mergeCell ref="A9:J9"/>
    <mergeCell ref="A5:J5"/>
    <mergeCell ref="A6:J6"/>
    <mergeCell ref="I19:I21"/>
    <mergeCell ref="J19:J21"/>
    <mergeCell ref="A19:A21"/>
    <mergeCell ref="B19:B21"/>
    <mergeCell ref="E20:F20"/>
    <mergeCell ref="C20:D20"/>
    <mergeCell ref="C19:F19"/>
    <mergeCell ref="G19:G21"/>
    <mergeCell ref="H19:H21"/>
  </mergeCells>
  <printOptions horizontalCentered="1"/>
  <pageMargins left="0.70866141732283472" right="0.70866141732283472" top="0.74803149606299213" bottom="0.74803149606299213" header="0.31496062992125984" footer="0.31496062992125984"/>
  <pageSetup paperSize="8" scale="58" fitToHeight="2" orientation="portrait" r:id="rId1"/>
  <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U92"/>
  <sheetViews>
    <sheetView view="pageBreakPreview" topLeftCell="F16" zoomScale="85" zoomScaleNormal="100" zoomScaleSheetLayoutView="85" workbookViewId="0">
      <selection activeCell="U30" sqref="U30"/>
    </sheetView>
  </sheetViews>
  <sheetFormatPr defaultRowHeight="15.75" x14ac:dyDescent="0.25"/>
  <cols>
    <col min="1" max="1" width="9.140625" style="653"/>
    <col min="2" max="2" width="64.85546875" style="653" customWidth="1"/>
    <col min="3" max="3" width="14" style="653" customWidth="1"/>
    <col min="4" max="4" width="19.85546875" style="653" customWidth="1"/>
    <col min="5" max="5" width="15.140625" style="653" customWidth="1"/>
    <col min="6" max="6" width="14.28515625" style="653" customWidth="1"/>
    <col min="7" max="7" width="15.5703125" style="653" customWidth="1"/>
    <col min="8" max="8" width="19.85546875" style="653" customWidth="1"/>
    <col min="9" max="16" width="9.140625" style="653"/>
    <col min="17" max="17" width="12.42578125" style="653" bestFit="1" customWidth="1"/>
    <col min="18" max="18" width="9.140625" style="653"/>
    <col min="19" max="19" width="12.42578125" style="653" bestFit="1" customWidth="1"/>
    <col min="20" max="20" width="9.140625" style="653"/>
    <col min="21" max="21" width="11.42578125" style="653" customWidth="1"/>
    <col min="22" max="22" width="9.140625" style="653"/>
    <col min="23" max="23" width="12.28515625" style="653" customWidth="1"/>
    <col min="24" max="36" width="9.140625" style="653"/>
    <col min="37" max="37" width="11" style="653" customWidth="1"/>
    <col min="38" max="38" width="15.42578125" style="653" customWidth="1"/>
    <col min="39" max="39" width="18.5703125" style="653" customWidth="1"/>
    <col min="40" max="16384" width="9.140625" style="653"/>
  </cols>
  <sheetData>
    <row r="1" spans="1:39" s="642" customFormat="1" x14ac:dyDescent="0.25">
      <c r="A1" s="1172" t="s">
        <v>1205</v>
      </c>
      <c r="B1" s="1172"/>
      <c r="C1" s="1172"/>
      <c r="D1" s="1172"/>
      <c r="E1" s="1172"/>
      <c r="F1" s="1172"/>
      <c r="G1" s="1172"/>
      <c r="H1" s="1172"/>
      <c r="I1" s="1172"/>
      <c r="J1" s="1172"/>
      <c r="K1" s="1172"/>
      <c r="L1" s="1172"/>
      <c r="M1" s="1172"/>
      <c r="N1" s="1172"/>
      <c r="O1" s="1172"/>
      <c r="P1" s="1172"/>
      <c r="Q1" s="1172"/>
      <c r="R1" s="1172"/>
      <c r="S1" s="1172"/>
      <c r="T1" s="1172"/>
      <c r="U1" s="1172"/>
      <c r="V1" s="1172"/>
      <c r="W1" s="1172"/>
      <c r="X1" s="1172"/>
      <c r="Y1" s="1172"/>
      <c r="Z1" s="1172"/>
      <c r="AA1" s="1172"/>
      <c r="AB1" s="1172"/>
      <c r="AC1" s="1172"/>
      <c r="AD1" s="1172"/>
      <c r="AE1" s="1172"/>
      <c r="AF1" s="1172"/>
      <c r="AG1" s="1172"/>
      <c r="AH1" s="1172"/>
      <c r="AI1" s="1172"/>
      <c r="AJ1" s="1172"/>
      <c r="AK1" s="1172"/>
      <c r="AL1" s="1172"/>
      <c r="AM1" s="1172"/>
    </row>
    <row r="2" spans="1:39" s="642" customFormat="1" x14ac:dyDescent="0.25">
      <c r="A2" s="643"/>
      <c r="F2" s="453"/>
      <c r="G2" s="453"/>
      <c r="H2" s="107"/>
    </row>
    <row r="3" spans="1:39" s="642" customFormat="1" x14ac:dyDescent="0.25">
      <c r="A3" s="1274" t="s">
        <v>11</v>
      </c>
      <c r="B3" s="1274"/>
      <c r="C3" s="1274"/>
      <c r="D3" s="1274"/>
      <c r="E3" s="1274"/>
      <c r="F3" s="1274"/>
      <c r="G3" s="1274"/>
      <c r="H3" s="1274"/>
      <c r="I3" s="1274"/>
      <c r="J3" s="1274"/>
      <c r="K3" s="1274"/>
      <c r="L3" s="1274"/>
      <c r="M3" s="1274"/>
      <c r="N3" s="1274"/>
      <c r="O3" s="1274"/>
      <c r="P3" s="1274"/>
      <c r="Q3" s="1274"/>
      <c r="R3" s="1274"/>
      <c r="S3" s="1274"/>
      <c r="T3" s="1274"/>
      <c r="U3" s="1274"/>
      <c r="V3" s="1274"/>
      <c r="W3" s="1274"/>
      <c r="X3" s="1274"/>
      <c r="Y3" s="1274"/>
      <c r="Z3" s="1274"/>
      <c r="AA3" s="1274"/>
      <c r="AB3" s="1274"/>
      <c r="AC3" s="1274"/>
      <c r="AD3" s="1274"/>
      <c r="AE3" s="1274"/>
      <c r="AF3" s="1274"/>
      <c r="AG3" s="1274"/>
      <c r="AH3" s="1274"/>
      <c r="AI3" s="1274"/>
      <c r="AJ3" s="1274"/>
      <c r="AK3" s="1274"/>
      <c r="AL3" s="1274"/>
      <c r="AM3" s="1274"/>
    </row>
    <row r="4" spans="1:39" s="642" customFormat="1" x14ac:dyDescent="0.25">
      <c r="A4" s="651"/>
      <c r="B4" s="651"/>
      <c r="C4" s="651"/>
      <c r="D4" s="651"/>
      <c r="E4" s="651"/>
      <c r="F4" s="651"/>
      <c r="G4" s="651"/>
      <c r="H4" s="651"/>
      <c r="I4" s="570"/>
      <c r="J4" s="570"/>
      <c r="K4" s="570"/>
      <c r="L4" s="570"/>
      <c r="M4" s="570"/>
      <c r="N4" s="570"/>
      <c r="O4" s="570"/>
      <c r="P4" s="570"/>
      <c r="Q4" s="570"/>
      <c r="R4" s="570"/>
      <c r="S4" s="570"/>
      <c r="T4" s="570"/>
      <c r="U4" s="570"/>
      <c r="V4" s="570"/>
      <c r="Y4" s="570"/>
      <c r="Z4" s="570"/>
      <c r="AA4" s="570"/>
      <c r="AB4" s="570"/>
      <c r="AC4" s="570"/>
      <c r="AD4" s="570"/>
      <c r="AE4" s="570"/>
      <c r="AF4" s="570"/>
      <c r="AG4" s="570"/>
      <c r="AH4" s="570"/>
    </row>
    <row r="5" spans="1:39" s="642" customFormat="1" ht="18.75" customHeight="1" x14ac:dyDescent="0.25">
      <c r="A5" s="1177" t="s">
        <v>484</v>
      </c>
      <c r="B5" s="1177"/>
      <c r="C5" s="1177"/>
      <c r="D5" s="1177"/>
      <c r="E5" s="1177"/>
      <c r="F5" s="1177"/>
      <c r="G5" s="1177"/>
      <c r="H5" s="1177"/>
      <c r="I5" s="1177"/>
      <c r="J5" s="1177"/>
      <c r="K5" s="1177"/>
      <c r="L5" s="1177"/>
      <c r="M5" s="1177"/>
      <c r="N5" s="1177"/>
      <c r="O5" s="1177"/>
      <c r="P5" s="1177"/>
      <c r="Q5" s="1177"/>
      <c r="R5" s="1177"/>
      <c r="S5" s="1177"/>
      <c r="T5" s="1177"/>
      <c r="U5" s="1177"/>
      <c r="V5" s="1177"/>
      <c r="W5" s="1177"/>
      <c r="X5" s="1177"/>
      <c r="Y5" s="1177"/>
      <c r="Z5" s="1177"/>
      <c r="AA5" s="1177"/>
      <c r="AB5" s="1177"/>
      <c r="AC5" s="1177"/>
      <c r="AD5" s="1177"/>
      <c r="AE5" s="1177"/>
      <c r="AF5" s="1177"/>
      <c r="AG5" s="1177"/>
      <c r="AH5" s="1177"/>
      <c r="AI5" s="1177"/>
      <c r="AJ5" s="1177"/>
      <c r="AK5" s="1177"/>
      <c r="AL5" s="1177"/>
      <c r="AM5" s="1177"/>
    </row>
    <row r="6" spans="1:39" s="642" customFormat="1" ht="18.75" customHeight="1" x14ac:dyDescent="0.25">
      <c r="A6" s="1173" t="s">
        <v>1061</v>
      </c>
      <c r="B6" s="1173"/>
      <c r="C6" s="1173"/>
      <c r="D6" s="1173"/>
      <c r="E6" s="1173"/>
      <c r="F6" s="1173"/>
      <c r="G6" s="1173"/>
      <c r="H6" s="1173"/>
      <c r="I6" s="1173"/>
      <c r="J6" s="1173"/>
      <c r="K6" s="1173"/>
      <c r="L6" s="1173"/>
      <c r="M6" s="1173"/>
      <c r="N6" s="1173"/>
      <c r="O6" s="1173"/>
      <c r="P6" s="1173"/>
      <c r="Q6" s="1173"/>
      <c r="R6" s="1173"/>
      <c r="S6" s="1173"/>
      <c r="T6" s="1173"/>
      <c r="U6" s="1173"/>
      <c r="V6" s="1173"/>
      <c r="W6" s="1173"/>
      <c r="X6" s="1173"/>
      <c r="Y6" s="1173"/>
      <c r="Z6" s="1173"/>
      <c r="AA6" s="1173"/>
      <c r="AB6" s="1173"/>
      <c r="AC6" s="1173"/>
      <c r="AD6" s="1173"/>
      <c r="AE6" s="1173"/>
      <c r="AF6" s="1173"/>
      <c r="AG6" s="1173"/>
      <c r="AH6" s="1173"/>
      <c r="AI6" s="1173"/>
      <c r="AJ6" s="1173"/>
      <c r="AK6" s="1173"/>
      <c r="AL6" s="1173"/>
      <c r="AM6" s="1173"/>
    </row>
    <row r="7" spans="1:39" s="642" customFormat="1" x14ac:dyDescent="0.25">
      <c r="A7" s="651"/>
      <c r="B7" s="651"/>
      <c r="C7" s="651"/>
      <c r="D7" s="651"/>
      <c r="E7" s="651"/>
      <c r="F7" s="651"/>
      <c r="G7" s="651"/>
      <c r="H7" s="651"/>
      <c r="I7" s="570"/>
      <c r="J7" s="570"/>
      <c r="K7" s="570"/>
      <c r="L7" s="570"/>
      <c r="M7" s="570"/>
      <c r="N7" s="570"/>
      <c r="O7" s="570"/>
      <c r="P7" s="570"/>
      <c r="Q7" s="570"/>
      <c r="R7" s="570"/>
      <c r="S7" s="570"/>
      <c r="T7" s="570"/>
      <c r="U7" s="570"/>
      <c r="V7" s="570"/>
      <c r="Y7" s="570"/>
      <c r="Z7" s="570"/>
      <c r="AA7" s="570"/>
      <c r="AB7" s="570"/>
      <c r="AC7" s="570"/>
      <c r="AD7" s="570"/>
      <c r="AE7" s="570"/>
      <c r="AF7" s="570"/>
      <c r="AG7" s="570"/>
      <c r="AH7" s="570"/>
    </row>
    <row r="8" spans="1:39" s="642" customFormat="1" ht="18.75" customHeight="1" x14ac:dyDescent="0.25">
      <c r="B8" s="650"/>
      <c r="C8" s="650"/>
      <c r="D8" s="1179" t="str">
        <f>'1. Общая информация'!A9</f>
        <v>L_СТР12108КЛ</v>
      </c>
      <c r="E8" s="1179"/>
      <c r="F8" s="1179"/>
      <c r="G8" s="1179"/>
      <c r="H8" s="1179"/>
      <c r="I8" s="1179"/>
      <c r="J8" s="1179"/>
      <c r="K8" s="1179"/>
      <c r="L8" s="1179"/>
      <c r="M8" s="1179"/>
      <c r="N8" s="1179"/>
      <c r="O8" s="1179"/>
      <c r="P8" s="1179"/>
      <c r="Q8" s="1179"/>
      <c r="R8" s="1179"/>
      <c r="S8" s="1179"/>
      <c r="T8" s="1179"/>
      <c r="U8" s="1179"/>
      <c r="V8" s="1179"/>
      <c r="W8" s="1179"/>
      <c r="X8" s="1179"/>
      <c r="Y8" s="1179"/>
      <c r="Z8" s="1179"/>
      <c r="AA8" s="1179"/>
      <c r="AB8" s="1179"/>
      <c r="AC8" s="1179"/>
      <c r="AD8" s="1179"/>
      <c r="AE8" s="1179"/>
      <c r="AF8" s="650"/>
      <c r="AG8" s="650"/>
      <c r="AH8" s="650"/>
      <c r="AI8" s="650"/>
      <c r="AJ8" s="650"/>
      <c r="AK8" s="650"/>
      <c r="AL8" s="650"/>
      <c r="AM8" s="650"/>
    </row>
    <row r="9" spans="1:39" s="642" customFormat="1" x14ac:dyDescent="0.25">
      <c r="D9" s="1267" t="s">
        <v>9</v>
      </c>
      <c r="E9" s="1267"/>
      <c r="F9" s="1267"/>
      <c r="G9" s="1267"/>
      <c r="H9" s="1267"/>
      <c r="I9" s="1267"/>
      <c r="J9" s="1267"/>
      <c r="K9" s="1267"/>
      <c r="L9" s="1267"/>
      <c r="M9" s="1267"/>
      <c r="N9" s="1267"/>
      <c r="O9" s="1267"/>
      <c r="P9" s="1267"/>
      <c r="Q9" s="1267"/>
      <c r="R9" s="1267"/>
      <c r="S9" s="1267"/>
      <c r="T9" s="1267"/>
      <c r="U9" s="1267"/>
      <c r="V9" s="1267"/>
      <c r="W9" s="1267"/>
      <c r="X9" s="1267"/>
      <c r="Y9" s="1267"/>
      <c r="Z9" s="1267"/>
      <c r="AA9" s="1267"/>
      <c r="AB9" s="1267"/>
      <c r="AC9" s="1267"/>
      <c r="AD9" s="1267"/>
      <c r="AE9" s="1267"/>
      <c r="AF9" s="570"/>
      <c r="AG9" s="570"/>
      <c r="AH9" s="570"/>
    </row>
    <row r="10" spans="1:39" s="644" customFormat="1" ht="15.75" customHeight="1" x14ac:dyDescent="0.25">
      <c r="A10" s="652"/>
      <c r="B10" s="652"/>
      <c r="C10" s="652"/>
      <c r="D10" s="652"/>
      <c r="E10" s="652"/>
      <c r="F10" s="652"/>
      <c r="G10" s="652"/>
      <c r="H10" s="652"/>
      <c r="I10" s="652"/>
      <c r="J10" s="652"/>
      <c r="K10" s="652"/>
      <c r="L10" s="652"/>
      <c r="M10" s="652"/>
      <c r="N10" s="652"/>
      <c r="O10" s="652"/>
      <c r="P10" s="652"/>
      <c r="Q10" s="652"/>
      <c r="R10" s="652"/>
      <c r="S10" s="652"/>
      <c r="T10" s="652"/>
      <c r="U10" s="652"/>
      <c r="V10" s="652"/>
      <c r="Y10" s="652"/>
      <c r="Z10" s="652"/>
      <c r="AA10" s="652"/>
      <c r="AB10" s="652"/>
      <c r="AC10" s="652"/>
      <c r="AD10" s="652"/>
      <c r="AE10" s="652"/>
      <c r="AF10" s="652"/>
      <c r="AG10" s="652"/>
      <c r="AH10" s="652"/>
    </row>
    <row r="11" spans="1:39" s="642" customFormat="1" ht="19.5" customHeight="1" x14ac:dyDescent="0.25">
      <c r="A11" s="1269"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9"/>
      <c r="C11" s="1269"/>
      <c r="D11" s="1269"/>
      <c r="E11" s="1269"/>
      <c r="F11" s="1269"/>
      <c r="G11" s="1269"/>
      <c r="H11" s="1269"/>
      <c r="I11" s="1269"/>
      <c r="J11" s="1269"/>
      <c r="K11" s="1269"/>
      <c r="L11" s="1269"/>
      <c r="M11" s="1269"/>
      <c r="N11" s="1269"/>
      <c r="O11" s="1269"/>
      <c r="P11" s="1269"/>
      <c r="Q11" s="1269"/>
      <c r="R11" s="1269"/>
      <c r="S11" s="1269"/>
      <c r="T11" s="1269"/>
      <c r="U11" s="1269"/>
      <c r="V11" s="1269"/>
      <c r="W11" s="1269"/>
      <c r="X11" s="1269"/>
      <c r="Y11" s="1269"/>
      <c r="Z11" s="1269"/>
      <c r="AA11" s="1269"/>
      <c r="AB11" s="1269"/>
      <c r="AC11" s="1269"/>
      <c r="AD11" s="1269"/>
      <c r="AE11" s="1269"/>
      <c r="AF11" s="1269"/>
      <c r="AG11" s="1269"/>
      <c r="AH11" s="1269"/>
      <c r="AI11" s="1269"/>
      <c r="AJ11" s="1269"/>
      <c r="AK11" s="1269"/>
      <c r="AL11" s="1269"/>
      <c r="AM11" s="1269"/>
    </row>
    <row r="12" spans="1:39" s="642" customFormat="1" ht="15" customHeight="1" x14ac:dyDescent="0.25">
      <c r="A12" s="1173" t="s">
        <v>7</v>
      </c>
      <c r="B12" s="1173"/>
      <c r="C12" s="1173"/>
      <c r="D12" s="1173"/>
      <c r="E12" s="1173"/>
      <c r="F12" s="1173"/>
      <c r="G12" s="1173"/>
      <c r="H12" s="1173"/>
      <c r="I12" s="1173"/>
      <c r="J12" s="1173"/>
      <c r="K12" s="1173"/>
      <c r="L12" s="1173"/>
      <c r="M12" s="1173"/>
      <c r="N12" s="1173"/>
      <c r="O12" s="1173"/>
      <c r="P12" s="1173"/>
      <c r="Q12" s="1173"/>
      <c r="R12" s="1173"/>
      <c r="S12" s="1173"/>
      <c r="T12" s="1173"/>
      <c r="U12" s="1173"/>
      <c r="V12" s="1173"/>
      <c r="W12" s="1173"/>
      <c r="X12" s="1173"/>
      <c r="Y12" s="1173"/>
      <c r="Z12" s="1173"/>
      <c r="AA12" s="1173"/>
      <c r="AB12" s="1173"/>
      <c r="AC12" s="1173"/>
      <c r="AD12" s="1173"/>
      <c r="AE12" s="1173"/>
      <c r="AF12" s="1173"/>
      <c r="AG12" s="1173"/>
      <c r="AH12" s="1173"/>
      <c r="AI12" s="1173"/>
      <c r="AJ12" s="1173"/>
      <c r="AK12" s="1173"/>
      <c r="AL12" s="1173"/>
      <c r="AM12" s="1173"/>
    </row>
    <row r="14" spans="1:39" ht="15.75" customHeight="1" x14ac:dyDescent="0.25">
      <c r="A14" s="1265" t="s">
        <v>1073</v>
      </c>
      <c r="B14" s="1265"/>
      <c r="C14" s="1265"/>
      <c r="D14" s="1265"/>
      <c r="E14" s="1265"/>
      <c r="F14" s="1265"/>
      <c r="G14" s="1265"/>
      <c r="H14" s="1265"/>
      <c r="I14" s="1265"/>
      <c r="J14" s="1265"/>
      <c r="K14" s="1265"/>
      <c r="L14" s="1265"/>
      <c r="M14" s="1265"/>
      <c r="N14" s="1265"/>
      <c r="O14" s="1265"/>
      <c r="P14" s="1265"/>
      <c r="Q14" s="1265"/>
      <c r="R14" s="1265"/>
      <c r="S14" s="1265"/>
      <c r="T14" s="1265"/>
      <c r="U14" s="1265"/>
      <c r="V14" s="1265"/>
      <c r="W14" s="1265"/>
      <c r="X14" s="1265"/>
      <c r="Y14" s="1265"/>
      <c r="Z14" s="1265"/>
      <c r="AA14" s="1265"/>
      <c r="AB14" s="1265"/>
      <c r="AC14" s="1265"/>
      <c r="AD14" s="1265"/>
      <c r="AE14" s="1265"/>
      <c r="AF14" s="1265"/>
      <c r="AG14" s="1265"/>
      <c r="AH14" s="1265"/>
      <c r="AI14" s="1265"/>
      <c r="AJ14" s="1265"/>
      <c r="AK14" s="1265"/>
      <c r="AL14" s="1265"/>
      <c r="AM14" s="1265"/>
    </row>
    <row r="17" spans="1:47" s="657" customFormat="1" ht="15" customHeight="1" x14ac:dyDescent="0.25">
      <c r="A17" s="1275" t="s">
        <v>884</v>
      </c>
      <c r="B17" s="1275" t="s">
        <v>200</v>
      </c>
      <c r="C17" s="1270" t="s">
        <v>199</v>
      </c>
      <c r="D17" s="1271"/>
      <c r="E17" s="1275" t="s">
        <v>1069</v>
      </c>
      <c r="F17" s="1270" t="s">
        <v>198</v>
      </c>
      <c r="G17" s="1278"/>
      <c r="H17" s="1271"/>
      <c r="I17" s="1268" t="s">
        <v>1062</v>
      </c>
      <c r="J17" s="1268"/>
      <c r="K17" s="1268"/>
      <c r="L17" s="1268"/>
      <c r="M17" s="1268" t="s">
        <v>1065</v>
      </c>
      <c r="N17" s="1268"/>
      <c r="O17" s="1268"/>
      <c r="P17" s="1268"/>
      <c r="Q17" s="1268" t="s">
        <v>1063</v>
      </c>
      <c r="R17" s="1268"/>
      <c r="S17" s="1268"/>
      <c r="T17" s="1268"/>
      <c r="U17" s="1268" t="s">
        <v>1064</v>
      </c>
      <c r="V17" s="1268"/>
      <c r="W17" s="1268"/>
      <c r="X17" s="1268"/>
      <c r="Y17" s="1268" t="s">
        <v>1066</v>
      </c>
      <c r="Z17" s="1268"/>
      <c r="AA17" s="1268"/>
      <c r="AB17" s="1268"/>
      <c r="AC17" s="1268" t="s">
        <v>1067</v>
      </c>
      <c r="AD17" s="1268"/>
      <c r="AE17" s="1268"/>
      <c r="AF17" s="1268"/>
      <c r="AG17" s="1268" t="s">
        <v>1068</v>
      </c>
      <c r="AH17" s="1268"/>
      <c r="AI17" s="1268"/>
      <c r="AJ17" s="1268"/>
      <c r="AK17" s="1270" t="s">
        <v>194</v>
      </c>
      <c r="AL17" s="1271"/>
      <c r="AM17" s="1268" t="s">
        <v>958</v>
      </c>
      <c r="AN17" s="656"/>
      <c r="AO17" s="656"/>
      <c r="AP17" s="656"/>
      <c r="AQ17" s="656"/>
      <c r="AR17" s="656"/>
      <c r="AS17" s="656"/>
      <c r="AT17" s="656"/>
      <c r="AU17" s="656"/>
    </row>
    <row r="18" spans="1:47" s="657" customFormat="1" ht="76.5" customHeight="1" x14ac:dyDescent="0.25">
      <c r="A18" s="1276"/>
      <c r="B18" s="1276"/>
      <c r="C18" s="1272"/>
      <c r="D18" s="1273"/>
      <c r="E18" s="1276"/>
      <c r="F18" s="1272"/>
      <c r="G18" s="1279"/>
      <c r="H18" s="1273"/>
      <c r="I18" s="1268" t="s">
        <v>1195</v>
      </c>
      <c r="J18" s="1268"/>
      <c r="K18" s="1268" t="s">
        <v>1196</v>
      </c>
      <c r="L18" s="1268"/>
      <c r="M18" s="1268" t="s">
        <v>1195</v>
      </c>
      <c r="N18" s="1268"/>
      <c r="O18" s="1268" t="s">
        <v>1196</v>
      </c>
      <c r="P18" s="1268"/>
      <c r="Q18" s="1268" t="s">
        <v>1195</v>
      </c>
      <c r="R18" s="1268"/>
      <c r="S18" s="1268" t="s">
        <v>1196</v>
      </c>
      <c r="T18" s="1268"/>
      <c r="U18" s="1268" t="s">
        <v>1195</v>
      </c>
      <c r="V18" s="1268"/>
      <c r="W18" s="1268" t="s">
        <v>1196</v>
      </c>
      <c r="X18" s="1268"/>
      <c r="Y18" s="1268" t="s">
        <v>1195</v>
      </c>
      <c r="Z18" s="1268"/>
      <c r="AA18" s="1268" t="s">
        <v>1196</v>
      </c>
      <c r="AB18" s="1268"/>
      <c r="AC18" s="1268" t="s">
        <v>1195</v>
      </c>
      <c r="AD18" s="1268"/>
      <c r="AE18" s="1268" t="s">
        <v>1196</v>
      </c>
      <c r="AF18" s="1268"/>
      <c r="AG18" s="1268" t="s">
        <v>1195</v>
      </c>
      <c r="AH18" s="1268"/>
      <c r="AI18" s="1268" t="s">
        <v>1196</v>
      </c>
      <c r="AJ18" s="1268"/>
      <c r="AK18" s="1272"/>
      <c r="AL18" s="1273"/>
      <c r="AM18" s="1268"/>
      <c r="AN18" s="656"/>
      <c r="AO18" s="656"/>
      <c r="AP18" s="656"/>
      <c r="AQ18" s="656"/>
      <c r="AR18" s="656"/>
      <c r="AS18" s="656"/>
      <c r="AT18" s="656"/>
      <c r="AU18" s="656"/>
    </row>
    <row r="19" spans="1:47" s="657" customFormat="1" ht="94.5" customHeight="1" x14ac:dyDescent="0.25">
      <c r="A19" s="1277"/>
      <c r="B19" s="1277"/>
      <c r="C19" s="658" t="s">
        <v>932</v>
      </c>
      <c r="D19" s="658" t="s">
        <v>13</v>
      </c>
      <c r="E19" s="1277"/>
      <c r="F19" s="658" t="s">
        <v>1070</v>
      </c>
      <c r="G19" s="658" t="s">
        <v>1071</v>
      </c>
      <c r="H19" s="658" t="s">
        <v>1072</v>
      </c>
      <c r="I19" s="658" t="s">
        <v>959</v>
      </c>
      <c r="J19" s="658" t="s">
        <v>960</v>
      </c>
      <c r="K19" s="658" t="s">
        <v>959</v>
      </c>
      <c r="L19" s="658" t="s">
        <v>960</v>
      </c>
      <c r="M19" s="658" t="s">
        <v>959</v>
      </c>
      <c r="N19" s="658" t="s">
        <v>960</v>
      </c>
      <c r="O19" s="658" t="s">
        <v>959</v>
      </c>
      <c r="P19" s="658" t="s">
        <v>960</v>
      </c>
      <c r="Q19" s="658" t="s">
        <v>959</v>
      </c>
      <c r="R19" s="658" t="s">
        <v>960</v>
      </c>
      <c r="S19" s="658" t="s">
        <v>959</v>
      </c>
      <c r="T19" s="658" t="s">
        <v>960</v>
      </c>
      <c r="U19" s="658" t="s">
        <v>959</v>
      </c>
      <c r="V19" s="658" t="s">
        <v>960</v>
      </c>
      <c r="W19" s="658" t="s">
        <v>959</v>
      </c>
      <c r="X19" s="658" t="s">
        <v>960</v>
      </c>
      <c r="Y19" s="658" t="s">
        <v>959</v>
      </c>
      <c r="Z19" s="658" t="s">
        <v>960</v>
      </c>
      <c r="AA19" s="658" t="s">
        <v>959</v>
      </c>
      <c r="AB19" s="658" t="s">
        <v>960</v>
      </c>
      <c r="AC19" s="658" t="s">
        <v>959</v>
      </c>
      <c r="AD19" s="658" t="s">
        <v>960</v>
      </c>
      <c r="AE19" s="658" t="s">
        <v>959</v>
      </c>
      <c r="AF19" s="658" t="s">
        <v>960</v>
      </c>
      <c r="AG19" s="658" t="s">
        <v>959</v>
      </c>
      <c r="AH19" s="658" t="s">
        <v>960</v>
      </c>
      <c r="AI19" s="658" t="s">
        <v>959</v>
      </c>
      <c r="AJ19" s="658" t="s">
        <v>960</v>
      </c>
      <c r="AK19" s="658" t="s">
        <v>3</v>
      </c>
      <c r="AL19" s="658" t="s">
        <v>13</v>
      </c>
      <c r="AM19" s="1268"/>
      <c r="AN19" s="656"/>
      <c r="AO19" s="656"/>
      <c r="AP19" s="656"/>
      <c r="AQ19" s="656"/>
      <c r="AR19" s="656"/>
      <c r="AS19" s="656"/>
      <c r="AT19" s="656"/>
      <c r="AU19" s="656"/>
    </row>
    <row r="20" spans="1:47" x14ac:dyDescent="0.25">
      <c r="A20" s="646">
        <v>1</v>
      </c>
      <c r="B20" s="646">
        <v>2</v>
      </c>
      <c r="C20" s="646">
        <v>3</v>
      </c>
      <c r="D20" s="646">
        <v>4</v>
      </c>
      <c r="E20" s="646">
        <v>5</v>
      </c>
      <c r="F20" s="646">
        <v>6</v>
      </c>
      <c r="G20" s="646">
        <v>7</v>
      </c>
      <c r="H20" s="646">
        <v>8</v>
      </c>
      <c r="I20" s="646">
        <v>9</v>
      </c>
      <c r="J20" s="646">
        <v>10</v>
      </c>
      <c r="K20" s="646">
        <v>11</v>
      </c>
      <c r="L20" s="646">
        <v>12</v>
      </c>
      <c r="M20" s="646">
        <v>13</v>
      </c>
      <c r="N20" s="646">
        <v>14</v>
      </c>
      <c r="O20" s="646">
        <v>15</v>
      </c>
      <c r="P20" s="646">
        <v>16</v>
      </c>
      <c r="Q20" s="646">
        <v>17</v>
      </c>
      <c r="R20" s="646">
        <v>18</v>
      </c>
      <c r="S20" s="646">
        <v>19</v>
      </c>
      <c r="T20" s="646">
        <v>20</v>
      </c>
      <c r="U20" s="646">
        <v>21</v>
      </c>
      <c r="V20" s="646">
        <v>22</v>
      </c>
      <c r="W20" s="646">
        <v>23</v>
      </c>
      <c r="X20" s="646">
        <v>24</v>
      </c>
      <c r="Y20" s="646">
        <v>13</v>
      </c>
      <c r="Z20" s="646">
        <v>14</v>
      </c>
      <c r="AA20" s="646">
        <v>15</v>
      </c>
      <c r="AB20" s="646">
        <v>16</v>
      </c>
      <c r="AC20" s="646">
        <v>17</v>
      </c>
      <c r="AD20" s="646">
        <v>18</v>
      </c>
      <c r="AE20" s="646">
        <v>19</v>
      </c>
      <c r="AF20" s="646">
        <v>20</v>
      </c>
      <c r="AG20" s="646">
        <v>21</v>
      </c>
      <c r="AH20" s="646">
        <v>22</v>
      </c>
      <c r="AI20" s="646">
        <v>23</v>
      </c>
      <c r="AJ20" s="646">
        <v>24</v>
      </c>
      <c r="AK20" s="646">
        <v>25</v>
      </c>
      <c r="AL20" s="646">
        <v>26</v>
      </c>
      <c r="AM20" s="646">
        <v>27</v>
      </c>
      <c r="AN20" s="654"/>
      <c r="AO20" s="654"/>
      <c r="AP20" s="654"/>
      <c r="AQ20" s="654"/>
      <c r="AR20" s="654"/>
      <c r="AS20" s="654"/>
      <c r="AT20" s="654"/>
      <c r="AU20" s="654"/>
    </row>
    <row r="21" spans="1:47" ht="47.25" x14ac:dyDescent="0.25">
      <c r="A21" s="1010">
        <v>1</v>
      </c>
      <c r="B21" s="1010" t="s">
        <v>933</v>
      </c>
      <c r="C21" s="1057">
        <f>SUM(C22:C25)</f>
        <v>22.712227500000001</v>
      </c>
      <c r="D21" s="1057">
        <f t="shared" ref="D21:AJ21" si="0">SUM(D22:D25)</f>
        <v>0.92471429999999988</v>
      </c>
      <c r="E21" s="1011">
        <f t="shared" si="0"/>
        <v>0</v>
      </c>
      <c r="F21" s="1011">
        <f t="shared" si="0"/>
        <v>0</v>
      </c>
      <c r="G21" s="1011">
        <f t="shared" si="0"/>
        <v>0</v>
      </c>
      <c r="H21" s="1011">
        <f t="shared" si="0"/>
        <v>0</v>
      </c>
      <c r="I21" s="1011">
        <f t="shared" si="0"/>
        <v>0</v>
      </c>
      <c r="J21" s="1011">
        <f t="shared" si="0"/>
        <v>0</v>
      </c>
      <c r="K21" s="1011">
        <f t="shared" si="0"/>
        <v>0</v>
      </c>
      <c r="L21" s="1011">
        <f t="shared" si="0"/>
        <v>0</v>
      </c>
      <c r="M21" s="1011">
        <f t="shared" si="0"/>
        <v>0</v>
      </c>
      <c r="N21" s="1011">
        <f t="shared" si="0"/>
        <v>0</v>
      </c>
      <c r="O21" s="1011">
        <f t="shared" si="0"/>
        <v>0</v>
      </c>
      <c r="P21" s="1011">
        <f t="shared" si="0"/>
        <v>0</v>
      </c>
      <c r="Q21" s="1057">
        <f t="shared" si="0"/>
        <v>0.92471429999999988</v>
      </c>
      <c r="R21" s="1011">
        <f t="shared" si="0"/>
        <v>0</v>
      </c>
      <c r="S21" s="1057">
        <f t="shared" si="0"/>
        <v>0.92471429999999988</v>
      </c>
      <c r="T21" s="1011">
        <f t="shared" si="0"/>
        <v>0</v>
      </c>
      <c r="U21" s="1057">
        <f t="shared" si="0"/>
        <v>21.787513199999999</v>
      </c>
      <c r="V21" s="1011">
        <f t="shared" si="0"/>
        <v>0</v>
      </c>
      <c r="W21" s="1057">
        <f t="shared" si="0"/>
        <v>0</v>
      </c>
      <c r="X21" s="1011">
        <f t="shared" si="0"/>
        <v>0</v>
      </c>
      <c r="Y21" s="1011">
        <f t="shared" si="0"/>
        <v>0</v>
      </c>
      <c r="Z21" s="1011">
        <f t="shared" si="0"/>
        <v>0</v>
      </c>
      <c r="AA21" s="1011">
        <f t="shared" si="0"/>
        <v>0</v>
      </c>
      <c r="AB21" s="1011">
        <f t="shared" si="0"/>
        <v>0</v>
      </c>
      <c r="AC21" s="1011">
        <f t="shared" si="0"/>
        <v>0</v>
      </c>
      <c r="AD21" s="1011">
        <f t="shared" si="0"/>
        <v>0</v>
      </c>
      <c r="AE21" s="1011">
        <f t="shared" si="0"/>
        <v>0</v>
      </c>
      <c r="AF21" s="1011">
        <f t="shared" si="0"/>
        <v>0</v>
      </c>
      <c r="AG21" s="1011">
        <f t="shared" si="0"/>
        <v>0</v>
      </c>
      <c r="AH21" s="1011">
        <f t="shared" si="0"/>
        <v>0</v>
      </c>
      <c r="AI21" s="1011">
        <f t="shared" si="0"/>
        <v>0</v>
      </c>
      <c r="AJ21" s="1011">
        <f t="shared" si="0"/>
        <v>0</v>
      </c>
      <c r="AK21" s="1056">
        <f>SUM(Q21,U21,Y21,AC21,AG21)</f>
        <v>22.712227500000001</v>
      </c>
      <c r="AL21" s="1056">
        <f>AL22+AL23+AL24+AL25</f>
        <v>0.92471429999999988</v>
      </c>
      <c r="AM21" s="1012" t="s">
        <v>488</v>
      </c>
    </row>
    <row r="22" spans="1:47" x14ac:dyDescent="0.25">
      <c r="A22" s="655" t="s">
        <v>187</v>
      </c>
      <c r="B22" s="647" t="s">
        <v>186</v>
      </c>
      <c r="C22" s="1058" t="s">
        <v>488</v>
      </c>
      <c r="D22" s="646" t="s">
        <v>488</v>
      </c>
      <c r="E22" s="646" t="s">
        <v>488</v>
      </c>
      <c r="F22" s="646" t="s">
        <v>488</v>
      </c>
      <c r="G22" s="646" t="s">
        <v>488</v>
      </c>
      <c r="H22" s="646" t="s">
        <v>488</v>
      </c>
      <c r="I22" s="646" t="s">
        <v>488</v>
      </c>
      <c r="J22" s="646" t="s">
        <v>488</v>
      </c>
      <c r="K22" s="646" t="s">
        <v>488</v>
      </c>
      <c r="L22" s="646" t="s">
        <v>488</v>
      </c>
      <c r="M22" s="646" t="s">
        <v>488</v>
      </c>
      <c r="N22" s="646" t="s">
        <v>488</v>
      </c>
      <c r="O22" s="646" t="s">
        <v>488</v>
      </c>
      <c r="P22" s="646" t="s">
        <v>488</v>
      </c>
      <c r="Q22" s="646" t="s">
        <v>488</v>
      </c>
      <c r="R22" s="646" t="s">
        <v>488</v>
      </c>
      <c r="S22" s="1058" t="str">
        <f>D22</f>
        <v>нд</v>
      </c>
      <c r="T22" s="646" t="s">
        <v>488</v>
      </c>
      <c r="U22" s="646" t="s">
        <v>488</v>
      </c>
      <c r="V22" s="646" t="s">
        <v>488</v>
      </c>
      <c r="W22" s="646" t="s">
        <v>488</v>
      </c>
      <c r="X22" s="646" t="s">
        <v>488</v>
      </c>
      <c r="Y22" s="646" t="s">
        <v>488</v>
      </c>
      <c r="Z22" s="646" t="s">
        <v>488</v>
      </c>
      <c r="AA22" s="646" t="s">
        <v>488</v>
      </c>
      <c r="AB22" s="646" t="s">
        <v>488</v>
      </c>
      <c r="AC22" s="646" t="s">
        <v>488</v>
      </c>
      <c r="AD22" s="646" t="s">
        <v>488</v>
      </c>
      <c r="AE22" s="646" t="s">
        <v>488</v>
      </c>
      <c r="AF22" s="646" t="s">
        <v>488</v>
      </c>
      <c r="AG22" s="646" t="s">
        <v>488</v>
      </c>
      <c r="AH22" s="646" t="s">
        <v>488</v>
      </c>
      <c r="AI22" s="646" t="s">
        <v>488</v>
      </c>
      <c r="AJ22" s="646" t="s">
        <v>488</v>
      </c>
      <c r="AK22" s="1058" t="s">
        <v>488</v>
      </c>
      <c r="AL22" s="660">
        <f>SUM(S22,W22,AA22,AE22,AI22)</f>
        <v>0</v>
      </c>
      <c r="AM22" s="660" t="s">
        <v>488</v>
      </c>
      <c r="AN22" s="654"/>
      <c r="AO22" s="654"/>
      <c r="AP22" s="654"/>
      <c r="AQ22" s="654"/>
      <c r="AR22" s="654"/>
      <c r="AS22" s="654"/>
      <c r="AT22" s="654"/>
      <c r="AU22" s="654"/>
    </row>
    <row r="23" spans="1:47" x14ac:dyDescent="0.25">
      <c r="A23" s="655" t="s">
        <v>185</v>
      </c>
      <c r="B23" s="647" t="s">
        <v>184</v>
      </c>
      <c r="C23" s="1058" t="s">
        <v>488</v>
      </c>
      <c r="D23" s="646" t="s">
        <v>488</v>
      </c>
      <c r="E23" s="646" t="s">
        <v>488</v>
      </c>
      <c r="F23" s="646" t="s">
        <v>488</v>
      </c>
      <c r="G23" s="646" t="s">
        <v>488</v>
      </c>
      <c r="H23" s="646" t="s">
        <v>488</v>
      </c>
      <c r="I23" s="646" t="s">
        <v>488</v>
      </c>
      <c r="J23" s="646" t="s">
        <v>488</v>
      </c>
      <c r="K23" s="646" t="s">
        <v>488</v>
      </c>
      <c r="L23" s="646" t="s">
        <v>488</v>
      </c>
      <c r="M23" s="646" t="s">
        <v>488</v>
      </c>
      <c r="N23" s="646" t="s">
        <v>488</v>
      </c>
      <c r="O23" s="646" t="s">
        <v>488</v>
      </c>
      <c r="P23" s="646" t="s">
        <v>488</v>
      </c>
      <c r="Q23" s="646" t="s">
        <v>488</v>
      </c>
      <c r="R23" s="646" t="s">
        <v>488</v>
      </c>
      <c r="S23" s="1058" t="str">
        <f t="shared" ref="S23:S25" si="1">D23</f>
        <v>нд</v>
      </c>
      <c r="T23" s="646" t="s">
        <v>488</v>
      </c>
      <c r="U23" s="646" t="s">
        <v>488</v>
      </c>
      <c r="V23" s="646" t="s">
        <v>488</v>
      </c>
      <c r="W23" s="646" t="s">
        <v>488</v>
      </c>
      <c r="X23" s="646" t="s">
        <v>488</v>
      </c>
      <c r="Y23" s="646" t="s">
        <v>488</v>
      </c>
      <c r="Z23" s="646" t="s">
        <v>488</v>
      </c>
      <c r="AA23" s="646" t="s">
        <v>488</v>
      </c>
      <c r="AB23" s="646" t="s">
        <v>488</v>
      </c>
      <c r="AC23" s="646" t="s">
        <v>488</v>
      </c>
      <c r="AD23" s="646" t="s">
        <v>488</v>
      </c>
      <c r="AE23" s="646" t="s">
        <v>488</v>
      </c>
      <c r="AF23" s="646" t="s">
        <v>488</v>
      </c>
      <c r="AG23" s="646" t="s">
        <v>488</v>
      </c>
      <c r="AH23" s="646" t="s">
        <v>488</v>
      </c>
      <c r="AI23" s="646" t="s">
        <v>488</v>
      </c>
      <c r="AJ23" s="646" t="s">
        <v>488</v>
      </c>
      <c r="AK23" s="1058" t="s">
        <v>488</v>
      </c>
      <c r="AL23" s="660">
        <f t="shared" ref="AL23:AL25" si="2">SUM(S23,W23,AA23,AE23,AI23)</f>
        <v>0</v>
      </c>
      <c r="AM23" s="660" t="s">
        <v>488</v>
      </c>
    </row>
    <row r="24" spans="1:47" ht="31.5" x14ac:dyDescent="0.25">
      <c r="A24" s="655" t="s">
        <v>183</v>
      </c>
      <c r="B24" s="647" t="s">
        <v>394</v>
      </c>
      <c r="C24" s="1058">
        <f>C26*1.2</f>
        <v>22.712227500000001</v>
      </c>
      <c r="D24" s="1058">
        <f>D26*1.2</f>
        <v>0.92471429999999988</v>
      </c>
      <c r="E24" s="646" t="s">
        <v>488</v>
      </c>
      <c r="F24" s="646" t="s">
        <v>488</v>
      </c>
      <c r="G24" s="646" t="s">
        <v>488</v>
      </c>
      <c r="H24" s="646" t="s">
        <v>488</v>
      </c>
      <c r="I24" s="646" t="s">
        <v>488</v>
      </c>
      <c r="J24" s="646" t="s">
        <v>488</v>
      </c>
      <c r="K24" s="646" t="s">
        <v>488</v>
      </c>
      <c r="L24" s="646" t="s">
        <v>488</v>
      </c>
      <c r="M24" s="646" t="s">
        <v>488</v>
      </c>
      <c r="N24" s="646" t="s">
        <v>488</v>
      </c>
      <c r="O24" s="646" t="s">
        <v>488</v>
      </c>
      <c r="P24" s="646" t="s">
        <v>488</v>
      </c>
      <c r="Q24" s="1058">
        <f>Q26*1.2</f>
        <v>0.92471429999999988</v>
      </c>
      <c r="R24" s="646" t="s">
        <v>488</v>
      </c>
      <c r="S24" s="1058">
        <f>S26*1.2</f>
        <v>0.92471429999999988</v>
      </c>
      <c r="T24" s="646" t="s">
        <v>488</v>
      </c>
      <c r="U24" s="1058">
        <f>U26*1.2</f>
        <v>21.787513199999999</v>
      </c>
      <c r="V24" s="646" t="s">
        <v>488</v>
      </c>
      <c r="W24" s="1058">
        <f>W26*1.2</f>
        <v>0</v>
      </c>
      <c r="X24" s="646" t="s">
        <v>488</v>
      </c>
      <c r="Y24" s="646" t="s">
        <v>488</v>
      </c>
      <c r="Z24" s="646" t="s">
        <v>488</v>
      </c>
      <c r="AA24" s="646" t="s">
        <v>488</v>
      </c>
      <c r="AB24" s="646" t="s">
        <v>488</v>
      </c>
      <c r="AC24" s="646" t="s">
        <v>488</v>
      </c>
      <c r="AD24" s="646" t="s">
        <v>488</v>
      </c>
      <c r="AE24" s="646" t="s">
        <v>488</v>
      </c>
      <c r="AF24" s="646" t="s">
        <v>488</v>
      </c>
      <c r="AG24" s="646" t="s">
        <v>488</v>
      </c>
      <c r="AH24" s="646" t="s">
        <v>488</v>
      </c>
      <c r="AI24" s="646" t="s">
        <v>488</v>
      </c>
      <c r="AJ24" s="646" t="s">
        <v>488</v>
      </c>
      <c r="AK24" s="1055">
        <f t="shared" ref="AK24:AL82" si="3">SUM(Q24,U24,Y24,AC24,AG24)</f>
        <v>22.712227500000001</v>
      </c>
      <c r="AL24" s="1055">
        <f t="shared" si="2"/>
        <v>0.92471429999999988</v>
      </c>
      <c r="AM24" s="660" t="s">
        <v>488</v>
      </c>
    </row>
    <row r="25" spans="1:47" x14ac:dyDescent="0.25">
      <c r="A25" s="655" t="s">
        <v>182</v>
      </c>
      <c r="B25" s="647" t="s">
        <v>179</v>
      </c>
      <c r="C25" s="1058" t="s">
        <v>488</v>
      </c>
      <c r="D25" s="1058" t="s">
        <v>488</v>
      </c>
      <c r="E25" s="646" t="s">
        <v>488</v>
      </c>
      <c r="F25" s="646" t="s">
        <v>488</v>
      </c>
      <c r="G25" s="646" t="s">
        <v>488</v>
      </c>
      <c r="H25" s="646" t="s">
        <v>488</v>
      </c>
      <c r="I25" s="646" t="s">
        <v>488</v>
      </c>
      <c r="J25" s="646" t="s">
        <v>488</v>
      </c>
      <c r="K25" s="646" t="s">
        <v>488</v>
      </c>
      <c r="L25" s="646" t="s">
        <v>488</v>
      </c>
      <c r="M25" s="646" t="s">
        <v>488</v>
      </c>
      <c r="N25" s="646" t="s">
        <v>488</v>
      </c>
      <c r="O25" s="646" t="s">
        <v>488</v>
      </c>
      <c r="P25" s="646" t="s">
        <v>488</v>
      </c>
      <c r="Q25" s="790" t="str">
        <f>C25</f>
        <v>нд</v>
      </c>
      <c r="R25" s="646" t="s">
        <v>488</v>
      </c>
      <c r="S25" s="1024" t="str">
        <f t="shared" si="1"/>
        <v>нд</v>
      </c>
      <c r="T25" s="646" t="s">
        <v>488</v>
      </c>
      <c r="U25" s="646" t="s">
        <v>488</v>
      </c>
      <c r="V25" s="646" t="s">
        <v>488</v>
      </c>
      <c r="W25" s="646" t="s">
        <v>488</v>
      </c>
      <c r="X25" s="646" t="s">
        <v>488</v>
      </c>
      <c r="Y25" s="646" t="s">
        <v>488</v>
      </c>
      <c r="Z25" s="646" t="s">
        <v>488</v>
      </c>
      <c r="AA25" s="646" t="s">
        <v>488</v>
      </c>
      <c r="AB25" s="646" t="s">
        <v>488</v>
      </c>
      <c r="AC25" s="646" t="s">
        <v>488</v>
      </c>
      <c r="AD25" s="646" t="s">
        <v>488</v>
      </c>
      <c r="AE25" s="646" t="s">
        <v>488</v>
      </c>
      <c r="AF25" s="646" t="s">
        <v>488</v>
      </c>
      <c r="AG25" s="646" t="s">
        <v>488</v>
      </c>
      <c r="AH25" s="646" t="s">
        <v>488</v>
      </c>
      <c r="AI25" s="646" t="s">
        <v>488</v>
      </c>
      <c r="AJ25" s="646" t="s">
        <v>488</v>
      </c>
      <c r="AK25" s="1055">
        <f t="shared" si="3"/>
        <v>0</v>
      </c>
      <c r="AL25" s="660">
        <f t="shared" si="2"/>
        <v>0</v>
      </c>
      <c r="AM25" s="660" t="s">
        <v>488</v>
      </c>
    </row>
    <row r="26" spans="1:47" ht="47.25" x14ac:dyDescent="0.25">
      <c r="A26" s="1010">
        <v>2</v>
      </c>
      <c r="B26" s="1010" t="s">
        <v>934</v>
      </c>
      <c r="C26" s="1057">
        <f>SUM(C27:C30)</f>
        <v>18.92685625</v>
      </c>
      <c r="D26" s="1057">
        <f t="shared" ref="D26:AJ26" si="4">SUM(D27:D30)</f>
        <v>0.77059524999999995</v>
      </c>
      <c r="E26" s="1013">
        <f t="shared" si="4"/>
        <v>0</v>
      </c>
      <c r="F26" s="1013">
        <f t="shared" si="4"/>
        <v>0</v>
      </c>
      <c r="G26" s="1013">
        <f t="shared" si="4"/>
        <v>0</v>
      </c>
      <c r="H26" s="1013">
        <f t="shared" si="4"/>
        <v>0</v>
      </c>
      <c r="I26" s="1013">
        <f t="shared" si="4"/>
        <v>0</v>
      </c>
      <c r="J26" s="1013">
        <f t="shared" si="4"/>
        <v>0</v>
      </c>
      <c r="K26" s="1013">
        <f t="shared" si="4"/>
        <v>0</v>
      </c>
      <c r="L26" s="1013">
        <f t="shared" si="4"/>
        <v>0</v>
      </c>
      <c r="M26" s="1013">
        <f t="shared" si="4"/>
        <v>0</v>
      </c>
      <c r="N26" s="1013">
        <f t="shared" si="4"/>
        <v>0</v>
      </c>
      <c r="O26" s="1013">
        <f t="shared" si="4"/>
        <v>0</v>
      </c>
      <c r="P26" s="1013">
        <f t="shared" si="4"/>
        <v>0</v>
      </c>
      <c r="Q26" s="1057">
        <f t="shared" si="4"/>
        <v>0.77059524999999995</v>
      </c>
      <c r="R26" s="1013">
        <f t="shared" si="4"/>
        <v>0</v>
      </c>
      <c r="S26" s="1057">
        <f t="shared" si="4"/>
        <v>0.77059524999999995</v>
      </c>
      <c r="T26" s="1013">
        <f t="shared" si="4"/>
        <v>0</v>
      </c>
      <c r="U26" s="1057">
        <f t="shared" si="4"/>
        <v>18.156261000000001</v>
      </c>
      <c r="V26" s="1013">
        <f t="shared" si="4"/>
        <v>0</v>
      </c>
      <c r="W26" s="1057">
        <f>SUM(W27:W30)</f>
        <v>0</v>
      </c>
      <c r="X26" s="1013">
        <f t="shared" si="4"/>
        <v>0</v>
      </c>
      <c r="Y26" s="1013">
        <f t="shared" si="4"/>
        <v>0</v>
      </c>
      <c r="Z26" s="1013">
        <f t="shared" si="4"/>
        <v>0</v>
      </c>
      <c r="AA26" s="1013">
        <f t="shared" si="4"/>
        <v>0</v>
      </c>
      <c r="AB26" s="1013">
        <f t="shared" si="4"/>
        <v>0</v>
      </c>
      <c r="AC26" s="1013">
        <f t="shared" si="4"/>
        <v>0</v>
      </c>
      <c r="AD26" s="1013">
        <f t="shared" si="4"/>
        <v>0</v>
      </c>
      <c r="AE26" s="1013">
        <f t="shared" si="4"/>
        <v>0</v>
      </c>
      <c r="AF26" s="1013">
        <f t="shared" si="4"/>
        <v>0</v>
      </c>
      <c r="AG26" s="1013">
        <f t="shared" si="4"/>
        <v>0</v>
      </c>
      <c r="AH26" s="1013">
        <f t="shared" si="4"/>
        <v>0</v>
      </c>
      <c r="AI26" s="1013">
        <f t="shared" si="4"/>
        <v>0</v>
      </c>
      <c r="AJ26" s="1013">
        <f t="shared" si="4"/>
        <v>0</v>
      </c>
      <c r="AK26" s="1056">
        <f t="shared" si="3"/>
        <v>18.92685625</v>
      </c>
      <c r="AL26" s="1056">
        <f>AL27+AL28+AL29+AL30</f>
        <v>0.77059524999999995</v>
      </c>
      <c r="AM26" s="1014" t="s">
        <v>488</v>
      </c>
    </row>
    <row r="27" spans="1:47" x14ac:dyDescent="0.25">
      <c r="A27" s="655" t="s">
        <v>177</v>
      </c>
      <c r="B27" s="647" t="s">
        <v>176</v>
      </c>
      <c r="C27" s="1103">
        <v>0.77059524999999995</v>
      </c>
      <c r="D27" s="1058">
        <f>C27</f>
        <v>0.77059524999999995</v>
      </c>
      <c r="E27" s="646" t="s">
        <v>488</v>
      </c>
      <c r="F27" s="646" t="s">
        <v>488</v>
      </c>
      <c r="G27" s="646" t="s">
        <v>488</v>
      </c>
      <c r="H27" s="646" t="s">
        <v>488</v>
      </c>
      <c r="I27" s="646" t="s">
        <v>488</v>
      </c>
      <c r="J27" s="646" t="s">
        <v>488</v>
      </c>
      <c r="K27" s="646" t="s">
        <v>488</v>
      </c>
      <c r="L27" s="646" t="s">
        <v>488</v>
      </c>
      <c r="M27" s="646" t="s">
        <v>488</v>
      </c>
      <c r="N27" s="646" t="s">
        <v>488</v>
      </c>
      <c r="O27" s="646" t="s">
        <v>488</v>
      </c>
      <c r="P27" s="646" t="s">
        <v>488</v>
      </c>
      <c r="Q27" s="1058">
        <f>C27</f>
        <v>0.77059524999999995</v>
      </c>
      <c r="R27" s="646" t="s">
        <v>488</v>
      </c>
      <c r="S27" s="1058">
        <f>$D27</f>
        <v>0.77059524999999995</v>
      </c>
      <c r="T27" s="646" t="s">
        <v>488</v>
      </c>
      <c r="U27" s="1058" t="s">
        <v>488</v>
      </c>
      <c r="V27" s="646" t="s">
        <v>488</v>
      </c>
      <c r="W27" s="646" t="s">
        <v>488</v>
      </c>
      <c r="X27" s="646" t="s">
        <v>488</v>
      </c>
      <c r="Y27" s="646" t="s">
        <v>488</v>
      </c>
      <c r="Z27" s="646" t="s">
        <v>488</v>
      </c>
      <c r="AA27" s="646" t="s">
        <v>488</v>
      </c>
      <c r="AB27" s="646" t="s">
        <v>488</v>
      </c>
      <c r="AC27" s="646" t="s">
        <v>488</v>
      </c>
      <c r="AD27" s="646" t="s">
        <v>488</v>
      </c>
      <c r="AE27" s="646" t="s">
        <v>488</v>
      </c>
      <c r="AF27" s="646" t="s">
        <v>488</v>
      </c>
      <c r="AG27" s="646" t="s">
        <v>488</v>
      </c>
      <c r="AH27" s="646" t="s">
        <v>488</v>
      </c>
      <c r="AI27" s="646" t="s">
        <v>488</v>
      </c>
      <c r="AJ27" s="646" t="s">
        <v>488</v>
      </c>
      <c r="AK27" s="1055">
        <f t="shared" si="3"/>
        <v>0.77059524999999995</v>
      </c>
      <c r="AL27" s="1055">
        <f>SUM(S27,W27,AA27,AE27,AI27)</f>
        <v>0.77059524999999995</v>
      </c>
      <c r="AM27" s="660" t="s">
        <v>488</v>
      </c>
    </row>
    <row r="28" spans="1:47" x14ac:dyDescent="0.25">
      <c r="A28" s="655" t="s">
        <v>175</v>
      </c>
      <c r="B28" s="647" t="s">
        <v>174</v>
      </c>
      <c r="C28" s="1103">
        <v>16.00852429</v>
      </c>
      <c r="D28" s="646">
        <v>0</v>
      </c>
      <c r="E28" s="646" t="s">
        <v>488</v>
      </c>
      <c r="F28" s="646" t="s">
        <v>488</v>
      </c>
      <c r="G28" s="646" t="s">
        <v>488</v>
      </c>
      <c r="H28" s="646" t="s">
        <v>488</v>
      </c>
      <c r="I28" s="646" t="s">
        <v>488</v>
      </c>
      <c r="J28" s="646" t="s">
        <v>488</v>
      </c>
      <c r="K28" s="646" t="s">
        <v>488</v>
      </c>
      <c r="L28" s="646" t="s">
        <v>488</v>
      </c>
      <c r="M28" s="646" t="s">
        <v>488</v>
      </c>
      <c r="N28" s="646" t="s">
        <v>488</v>
      </c>
      <c r="O28" s="646" t="s">
        <v>488</v>
      </c>
      <c r="P28" s="646" t="s">
        <v>488</v>
      </c>
      <c r="Q28" s="1024" t="s">
        <v>488</v>
      </c>
      <c r="R28" s="646" t="s">
        <v>488</v>
      </c>
      <c r="S28" s="1030" t="s">
        <v>488</v>
      </c>
      <c r="T28" s="646" t="s">
        <v>488</v>
      </c>
      <c r="U28" s="1058">
        <f>C28</f>
        <v>16.00852429</v>
      </c>
      <c r="V28" s="646" t="s">
        <v>488</v>
      </c>
      <c r="W28" s="1058">
        <f t="shared" ref="W28:W30" si="5">$D28</f>
        <v>0</v>
      </c>
      <c r="X28" s="646" t="s">
        <v>488</v>
      </c>
      <c r="Y28" s="646" t="s">
        <v>488</v>
      </c>
      <c r="Z28" s="646" t="s">
        <v>488</v>
      </c>
      <c r="AA28" s="646" t="s">
        <v>488</v>
      </c>
      <c r="AB28" s="646" t="s">
        <v>488</v>
      </c>
      <c r="AC28" s="646" t="s">
        <v>488</v>
      </c>
      <c r="AD28" s="646" t="s">
        <v>488</v>
      </c>
      <c r="AE28" s="646" t="s">
        <v>488</v>
      </c>
      <c r="AF28" s="646" t="s">
        <v>488</v>
      </c>
      <c r="AG28" s="646" t="s">
        <v>488</v>
      </c>
      <c r="AH28" s="646" t="s">
        <v>488</v>
      </c>
      <c r="AI28" s="646" t="s">
        <v>488</v>
      </c>
      <c r="AJ28" s="646" t="s">
        <v>488</v>
      </c>
      <c r="AK28" s="1055">
        <f t="shared" si="3"/>
        <v>16.00852429</v>
      </c>
      <c r="AL28" s="1055">
        <f t="shared" ref="AL28:AL30" si="6">SUM(S28,W28,AA28,AE28,AI28)</f>
        <v>0</v>
      </c>
      <c r="AM28" s="660" t="s">
        <v>488</v>
      </c>
    </row>
    <row r="29" spans="1:47" x14ac:dyDescent="0.25">
      <c r="A29" s="655" t="s">
        <v>173</v>
      </c>
      <c r="B29" s="647" t="s">
        <v>172</v>
      </c>
      <c r="C29" s="1103">
        <v>2.1477367100000002</v>
      </c>
      <c r="D29" s="646">
        <v>0</v>
      </c>
      <c r="E29" s="646" t="s">
        <v>488</v>
      </c>
      <c r="F29" s="646" t="s">
        <v>488</v>
      </c>
      <c r="G29" s="646" t="s">
        <v>488</v>
      </c>
      <c r="H29" s="646" t="s">
        <v>488</v>
      </c>
      <c r="I29" s="646" t="s">
        <v>488</v>
      </c>
      <c r="J29" s="646" t="s">
        <v>488</v>
      </c>
      <c r="K29" s="646" t="s">
        <v>488</v>
      </c>
      <c r="L29" s="646" t="s">
        <v>488</v>
      </c>
      <c r="M29" s="646" t="s">
        <v>488</v>
      </c>
      <c r="N29" s="646" t="s">
        <v>488</v>
      </c>
      <c r="O29" s="646" t="s">
        <v>488</v>
      </c>
      <c r="P29" s="646" t="s">
        <v>488</v>
      </c>
      <c r="Q29" s="1024" t="s">
        <v>488</v>
      </c>
      <c r="R29" s="646" t="s">
        <v>488</v>
      </c>
      <c r="S29" s="1030" t="s">
        <v>488</v>
      </c>
      <c r="T29" s="646" t="s">
        <v>488</v>
      </c>
      <c r="U29" s="1058">
        <f t="shared" ref="U29:U30" si="7">C29</f>
        <v>2.1477367100000002</v>
      </c>
      <c r="V29" s="646" t="s">
        <v>488</v>
      </c>
      <c r="W29" s="1058">
        <f t="shared" si="5"/>
        <v>0</v>
      </c>
      <c r="X29" s="646" t="s">
        <v>488</v>
      </c>
      <c r="Y29" s="646" t="s">
        <v>488</v>
      </c>
      <c r="Z29" s="646" t="s">
        <v>488</v>
      </c>
      <c r="AA29" s="646" t="s">
        <v>488</v>
      </c>
      <c r="AB29" s="646" t="s">
        <v>488</v>
      </c>
      <c r="AC29" s="646" t="s">
        <v>488</v>
      </c>
      <c r="AD29" s="646" t="s">
        <v>488</v>
      </c>
      <c r="AE29" s="646" t="s">
        <v>488</v>
      </c>
      <c r="AF29" s="646" t="s">
        <v>488</v>
      </c>
      <c r="AG29" s="646" t="s">
        <v>488</v>
      </c>
      <c r="AH29" s="646" t="s">
        <v>488</v>
      </c>
      <c r="AI29" s="646" t="s">
        <v>488</v>
      </c>
      <c r="AJ29" s="646" t="s">
        <v>488</v>
      </c>
      <c r="AK29" s="1055">
        <f t="shared" si="3"/>
        <v>2.1477367100000002</v>
      </c>
      <c r="AL29" s="1055">
        <f t="shared" si="6"/>
        <v>0</v>
      </c>
      <c r="AM29" s="660" t="s">
        <v>488</v>
      </c>
    </row>
    <row r="30" spans="1:47" x14ac:dyDescent="0.25">
      <c r="A30" s="655" t="s">
        <v>171</v>
      </c>
      <c r="B30" s="647" t="s">
        <v>170</v>
      </c>
      <c r="C30" s="1103">
        <v>0</v>
      </c>
      <c r="D30" s="646">
        <v>0</v>
      </c>
      <c r="E30" s="646" t="s">
        <v>488</v>
      </c>
      <c r="F30" s="646" t="s">
        <v>488</v>
      </c>
      <c r="G30" s="646" t="s">
        <v>488</v>
      </c>
      <c r="H30" s="646" t="s">
        <v>488</v>
      </c>
      <c r="I30" s="646" t="s">
        <v>488</v>
      </c>
      <c r="J30" s="646" t="s">
        <v>488</v>
      </c>
      <c r="K30" s="646" t="s">
        <v>488</v>
      </c>
      <c r="L30" s="646" t="s">
        <v>488</v>
      </c>
      <c r="M30" s="646" t="s">
        <v>488</v>
      </c>
      <c r="N30" s="646" t="s">
        <v>488</v>
      </c>
      <c r="O30" s="646" t="s">
        <v>488</v>
      </c>
      <c r="P30" s="646" t="s">
        <v>488</v>
      </c>
      <c r="Q30" s="1024" t="s">
        <v>488</v>
      </c>
      <c r="R30" s="646" t="s">
        <v>488</v>
      </c>
      <c r="S30" s="1030" t="s">
        <v>488</v>
      </c>
      <c r="T30" s="646" t="s">
        <v>488</v>
      </c>
      <c r="U30" s="1058">
        <f t="shared" si="7"/>
        <v>0</v>
      </c>
      <c r="V30" s="646" t="s">
        <v>488</v>
      </c>
      <c r="W30" s="1058">
        <f t="shared" si="5"/>
        <v>0</v>
      </c>
      <c r="X30" s="646" t="s">
        <v>488</v>
      </c>
      <c r="Y30" s="646" t="s">
        <v>488</v>
      </c>
      <c r="Z30" s="646" t="s">
        <v>488</v>
      </c>
      <c r="AA30" s="646" t="s">
        <v>488</v>
      </c>
      <c r="AB30" s="646" t="s">
        <v>488</v>
      </c>
      <c r="AC30" s="646" t="s">
        <v>488</v>
      </c>
      <c r="AD30" s="646" t="s">
        <v>488</v>
      </c>
      <c r="AE30" s="646" t="s">
        <v>488</v>
      </c>
      <c r="AF30" s="646" t="s">
        <v>488</v>
      </c>
      <c r="AG30" s="646" t="s">
        <v>488</v>
      </c>
      <c r="AH30" s="646" t="s">
        <v>488</v>
      </c>
      <c r="AI30" s="646" t="s">
        <v>488</v>
      </c>
      <c r="AJ30" s="646" t="s">
        <v>488</v>
      </c>
      <c r="AK30" s="1055">
        <f t="shared" si="3"/>
        <v>0</v>
      </c>
      <c r="AL30" s="1055">
        <f t="shared" si="6"/>
        <v>0</v>
      </c>
      <c r="AM30" s="660" t="s">
        <v>488</v>
      </c>
    </row>
    <row r="31" spans="1:47" s="1022" customFormat="1" ht="78.75" x14ac:dyDescent="0.25">
      <c r="A31" s="1006">
        <v>3</v>
      </c>
      <c r="B31" s="1006" t="s">
        <v>935</v>
      </c>
      <c r="C31" s="1007" t="s">
        <v>488</v>
      </c>
      <c r="D31" s="1007" t="s">
        <v>488</v>
      </c>
      <c r="E31" s="1007" t="s">
        <v>488</v>
      </c>
      <c r="F31" s="1007" t="s">
        <v>488</v>
      </c>
      <c r="G31" s="1007" t="s">
        <v>488</v>
      </c>
      <c r="H31" s="1007" t="s">
        <v>488</v>
      </c>
      <c r="I31" s="1007" t="s">
        <v>488</v>
      </c>
      <c r="J31" s="1007" t="s">
        <v>488</v>
      </c>
      <c r="K31" s="1007" t="s">
        <v>488</v>
      </c>
      <c r="L31" s="1007" t="s">
        <v>488</v>
      </c>
      <c r="M31" s="1007" t="s">
        <v>488</v>
      </c>
      <c r="N31" s="1007" t="s">
        <v>488</v>
      </c>
      <c r="O31" s="1007" t="s">
        <v>488</v>
      </c>
      <c r="P31" s="1007" t="s">
        <v>488</v>
      </c>
      <c r="Q31" s="1007" t="s">
        <v>488</v>
      </c>
      <c r="R31" s="1007" t="s">
        <v>488</v>
      </c>
      <c r="S31" s="1007" t="s">
        <v>488</v>
      </c>
      <c r="T31" s="1007" t="s">
        <v>488</v>
      </c>
      <c r="U31" s="1007" t="s">
        <v>488</v>
      </c>
      <c r="V31" s="1007" t="s">
        <v>488</v>
      </c>
      <c r="W31" s="1007" t="s">
        <v>488</v>
      </c>
      <c r="X31" s="1007" t="s">
        <v>488</v>
      </c>
      <c r="Y31" s="1007" t="s">
        <v>488</v>
      </c>
      <c r="Z31" s="1007" t="s">
        <v>488</v>
      </c>
      <c r="AA31" s="1007" t="s">
        <v>488</v>
      </c>
      <c r="AB31" s="1007" t="s">
        <v>488</v>
      </c>
      <c r="AC31" s="1007" t="s">
        <v>488</v>
      </c>
      <c r="AD31" s="1007" t="s">
        <v>488</v>
      </c>
      <c r="AE31" s="1007" t="s">
        <v>488</v>
      </c>
      <c r="AF31" s="1007" t="s">
        <v>488</v>
      </c>
      <c r="AG31" s="1007" t="s">
        <v>488</v>
      </c>
      <c r="AH31" s="1007" t="s">
        <v>488</v>
      </c>
      <c r="AI31" s="1007" t="s">
        <v>488</v>
      </c>
      <c r="AJ31" s="1007" t="s">
        <v>488</v>
      </c>
      <c r="AK31" s="1007" t="s">
        <v>488</v>
      </c>
      <c r="AL31" s="1007" t="s">
        <v>488</v>
      </c>
      <c r="AM31" s="1009" t="s">
        <v>488</v>
      </c>
    </row>
    <row r="32" spans="1:47" x14ac:dyDescent="0.25">
      <c r="A32" s="655" t="s">
        <v>168</v>
      </c>
      <c r="B32" s="647" t="s">
        <v>176</v>
      </c>
      <c r="C32" s="646" t="s">
        <v>488</v>
      </c>
      <c r="D32" s="646" t="s">
        <v>488</v>
      </c>
      <c r="E32" s="646" t="s">
        <v>488</v>
      </c>
      <c r="F32" s="646" t="s">
        <v>488</v>
      </c>
      <c r="G32" s="646" t="s">
        <v>488</v>
      </c>
      <c r="H32" s="646" t="s">
        <v>488</v>
      </c>
      <c r="I32" s="646" t="s">
        <v>488</v>
      </c>
      <c r="J32" s="646" t="s">
        <v>488</v>
      </c>
      <c r="K32" s="646" t="s">
        <v>488</v>
      </c>
      <c r="L32" s="646" t="s">
        <v>488</v>
      </c>
      <c r="M32" s="646" t="s">
        <v>488</v>
      </c>
      <c r="N32" s="646" t="s">
        <v>488</v>
      </c>
      <c r="O32" s="646" t="s">
        <v>488</v>
      </c>
      <c r="P32" s="646" t="s">
        <v>488</v>
      </c>
      <c r="Q32" s="646" t="s">
        <v>488</v>
      </c>
      <c r="R32" s="646" t="s">
        <v>488</v>
      </c>
      <c r="S32" s="646" t="s">
        <v>488</v>
      </c>
      <c r="T32" s="646" t="s">
        <v>488</v>
      </c>
      <c r="U32" s="646" t="s">
        <v>488</v>
      </c>
      <c r="V32" s="646" t="s">
        <v>488</v>
      </c>
      <c r="W32" s="646" t="s">
        <v>488</v>
      </c>
      <c r="X32" s="646" t="s">
        <v>488</v>
      </c>
      <c r="Y32" s="646" t="s">
        <v>488</v>
      </c>
      <c r="Z32" s="646" t="s">
        <v>488</v>
      </c>
      <c r="AA32" s="646" t="s">
        <v>488</v>
      </c>
      <c r="AB32" s="646" t="s">
        <v>488</v>
      </c>
      <c r="AC32" s="646" t="s">
        <v>488</v>
      </c>
      <c r="AD32" s="646" t="s">
        <v>488</v>
      </c>
      <c r="AE32" s="646" t="s">
        <v>488</v>
      </c>
      <c r="AF32" s="646" t="s">
        <v>488</v>
      </c>
      <c r="AG32" s="646" t="s">
        <v>488</v>
      </c>
      <c r="AH32" s="646" t="s">
        <v>488</v>
      </c>
      <c r="AI32" s="646" t="s">
        <v>488</v>
      </c>
      <c r="AJ32" s="646" t="s">
        <v>488</v>
      </c>
      <c r="AK32" s="646" t="s">
        <v>488</v>
      </c>
      <c r="AL32" s="646" t="s">
        <v>488</v>
      </c>
      <c r="AM32" s="660" t="s">
        <v>488</v>
      </c>
    </row>
    <row r="33" spans="1:39" x14ac:dyDescent="0.25">
      <c r="A33" s="655" t="s">
        <v>166</v>
      </c>
      <c r="B33" s="647" t="s">
        <v>174</v>
      </c>
      <c r="C33" s="646" t="s">
        <v>488</v>
      </c>
      <c r="D33" s="646" t="s">
        <v>488</v>
      </c>
      <c r="E33" s="646" t="s">
        <v>488</v>
      </c>
      <c r="F33" s="646" t="s">
        <v>488</v>
      </c>
      <c r="G33" s="646" t="s">
        <v>488</v>
      </c>
      <c r="H33" s="646" t="s">
        <v>488</v>
      </c>
      <c r="I33" s="646" t="s">
        <v>488</v>
      </c>
      <c r="J33" s="646" t="s">
        <v>488</v>
      </c>
      <c r="K33" s="646" t="s">
        <v>488</v>
      </c>
      <c r="L33" s="646" t="s">
        <v>488</v>
      </c>
      <c r="M33" s="646" t="s">
        <v>488</v>
      </c>
      <c r="N33" s="646" t="s">
        <v>488</v>
      </c>
      <c r="O33" s="646" t="s">
        <v>488</v>
      </c>
      <c r="P33" s="646" t="s">
        <v>488</v>
      </c>
      <c r="Q33" s="646" t="s">
        <v>488</v>
      </c>
      <c r="R33" s="646" t="s">
        <v>488</v>
      </c>
      <c r="S33" s="646" t="s">
        <v>488</v>
      </c>
      <c r="T33" s="646" t="s">
        <v>488</v>
      </c>
      <c r="U33" s="646" t="s">
        <v>488</v>
      </c>
      <c r="V33" s="646" t="s">
        <v>488</v>
      </c>
      <c r="W33" s="646" t="s">
        <v>488</v>
      </c>
      <c r="X33" s="646" t="s">
        <v>488</v>
      </c>
      <c r="Y33" s="646" t="s">
        <v>488</v>
      </c>
      <c r="Z33" s="646" t="s">
        <v>488</v>
      </c>
      <c r="AA33" s="646" t="s">
        <v>488</v>
      </c>
      <c r="AB33" s="646" t="s">
        <v>488</v>
      </c>
      <c r="AC33" s="646" t="s">
        <v>488</v>
      </c>
      <c r="AD33" s="646" t="s">
        <v>488</v>
      </c>
      <c r="AE33" s="646" t="s">
        <v>488</v>
      </c>
      <c r="AF33" s="646" t="s">
        <v>488</v>
      </c>
      <c r="AG33" s="646" t="s">
        <v>488</v>
      </c>
      <c r="AH33" s="646" t="s">
        <v>488</v>
      </c>
      <c r="AI33" s="646" t="s">
        <v>488</v>
      </c>
      <c r="AJ33" s="646" t="s">
        <v>488</v>
      </c>
      <c r="AK33" s="646" t="s">
        <v>488</v>
      </c>
      <c r="AL33" s="646" t="s">
        <v>488</v>
      </c>
      <c r="AM33" s="660" t="s">
        <v>488</v>
      </c>
    </row>
    <row r="34" spans="1:39" x14ac:dyDescent="0.25">
      <c r="A34" s="655" t="s">
        <v>165</v>
      </c>
      <c r="B34" s="647" t="s">
        <v>172</v>
      </c>
      <c r="C34" s="646" t="s">
        <v>488</v>
      </c>
      <c r="D34" s="646" t="s">
        <v>488</v>
      </c>
      <c r="E34" s="646" t="s">
        <v>488</v>
      </c>
      <c r="F34" s="646" t="s">
        <v>488</v>
      </c>
      <c r="G34" s="646" t="s">
        <v>488</v>
      </c>
      <c r="H34" s="646" t="s">
        <v>488</v>
      </c>
      <c r="I34" s="646" t="s">
        <v>488</v>
      </c>
      <c r="J34" s="646" t="s">
        <v>488</v>
      </c>
      <c r="K34" s="646" t="s">
        <v>488</v>
      </c>
      <c r="L34" s="646" t="s">
        <v>488</v>
      </c>
      <c r="M34" s="646" t="s">
        <v>488</v>
      </c>
      <c r="N34" s="646" t="s">
        <v>488</v>
      </c>
      <c r="O34" s="646" t="s">
        <v>488</v>
      </c>
      <c r="P34" s="646" t="s">
        <v>488</v>
      </c>
      <c r="Q34" s="646" t="s">
        <v>488</v>
      </c>
      <c r="R34" s="646" t="s">
        <v>488</v>
      </c>
      <c r="S34" s="646" t="s">
        <v>488</v>
      </c>
      <c r="T34" s="646" t="s">
        <v>488</v>
      </c>
      <c r="U34" s="646" t="s">
        <v>488</v>
      </c>
      <c r="V34" s="646" t="s">
        <v>488</v>
      </c>
      <c r="W34" s="646" t="s">
        <v>488</v>
      </c>
      <c r="X34" s="646" t="s">
        <v>488</v>
      </c>
      <c r="Y34" s="646" t="s">
        <v>488</v>
      </c>
      <c r="Z34" s="646" t="s">
        <v>488</v>
      </c>
      <c r="AA34" s="646" t="s">
        <v>488</v>
      </c>
      <c r="AB34" s="646" t="s">
        <v>488</v>
      </c>
      <c r="AC34" s="646" t="s">
        <v>488</v>
      </c>
      <c r="AD34" s="646" t="s">
        <v>488</v>
      </c>
      <c r="AE34" s="646" t="s">
        <v>488</v>
      </c>
      <c r="AF34" s="646" t="s">
        <v>488</v>
      </c>
      <c r="AG34" s="646" t="s">
        <v>488</v>
      </c>
      <c r="AH34" s="646" t="s">
        <v>488</v>
      </c>
      <c r="AI34" s="646" t="s">
        <v>488</v>
      </c>
      <c r="AJ34" s="646" t="s">
        <v>488</v>
      </c>
      <c r="AK34" s="646" t="s">
        <v>488</v>
      </c>
      <c r="AL34" s="646" t="s">
        <v>488</v>
      </c>
      <c r="AM34" s="660" t="s">
        <v>488</v>
      </c>
    </row>
    <row r="35" spans="1:39" x14ac:dyDescent="0.25">
      <c r="A35" s="655" t="s">
        <v>164</v>
      </c>
      <c r="B35" s="647" t="s">
        <v>170</v>
      </c>
      <c r="C35" s="646" t="s">
        <v>488</v>
      </c>
      <c r="D35" s="646" t="s">
        <v>488</v>
      </c>
      <c r="E35" s="646" t="s">
        <v>488</v>
      </c>
      <c r="F35" s="646" t="s">
        <v>488</v>
      </c>
      <c r="G35" s="646" t="s">
        <v>488</v>
      </c>
      <c r="H35" s="646" t="s">
        <v>488</v>
      </c>
      <c r="I35" s="646" t="s">
        <v>488</v>
      </c>
      <c r="J35" s="646" t="s">
        <v>488</v>
      </c>
      <c r="K35" s="646" t="s">
        <v>488</v>
      </c>
      <c r="L35" s="646" t="s">
        <v>488</v>
      </c>
      <c r="M35" s="646" t="s">
        <v>488</v>
      </c>
      <c r="N35" s="646" t="s">
        <v>488</v>
      </c>
      <c r="O35" s="646" t="s">
        <v>488</v>
      </c>
      <c r="P35" s="646" t="s">
        <v>488</v>
      </c>
      <c r="Q35" s="646" t="s">
        <v>488</v>
      </c>
      <c r="R35" s="646" t="s">
        <v>488</v>
      </c>
      <c r="S35" s="646" t="s">
        <v>488</v>
      </c>
      <c r="T35" s="646" t="s">
        <v>488</v>
      </c>
      <c r="U35" s="646" t="s">
        <v>488</v>
      </c>
      <c r="V35" s="646" t="s">
        <v>488</v>
      </c>
      <c r="W35" s="646" t="s">
        <v>488</v>
      </c>
      <c r="X35" s="646" t="s">
        <v>488</v>
      </c>
      <c r="Y35" s="646" t="s">
        <v>488</v>
      </c>
      <c r="Z35" s="646" t="s">
        <v>488</v>
      </c>
      <c r="AA35" s="646" t="s">
        <v>488</v>
      </c>
      <c r="AB35" s="646" t="s">
        <v>488</v>
      </c>
      <c r="AC35" s="646" t="s">
        <v>488</v>
      </c>
      <c r="AD35" s="646" t="s">
        <v>488</v>
      </c>
      <c r="AE35" s="646" t="s">
        <v>488</v>
      </c>
      <c r="AF35" s="646" t="s">
        <v>488</v>
      </c>
      <c r="AG35" s="646" t="s">
        <v>488</v>
      </c>
      <c r="AH35" s="646" t="s">
        <v>488</v>
      </c>
      <c r="AI35" s="646" t="s">
        <v>488</v>
      </c>
      <c r="AJ35" s="646" t="s">
        <v>488</v>
      </c>
      <c r="AK35" s="646" t="s">
        <v>488</v>
      </c>
      <c r="AL35" s="646" t="s">
        <v>488</v>
      </c>
      <c r="AM35" s="660" t="s">
        <v>488</v>
      </c>
    </row>
    <row r="36" spans="1:39" ht="47.25" x14ac:dyDescent="0.25">
      <c r="A36" s="1006">
        <v>4</v>
      </c>
      <c r="B36" s="1006" t="s">
        <v>936</v>
      </c>
      <c r="C36" s="1006"/>
      <c r="D36" s="1007">
        <f>D42</f>
        <v>0</v>
      </c>
      <c r="E36" s="1007"/>
      <c r="F36" s="1007"/>
      <c r="G36" s="1007"/>
      <c r="H36" s="1007"/>
      <c r="I36" s="1007"/>
      <c r="J36" s="1007"/>
      <c r="K36" s="1007"/>
      <c r="L36" s="1007"/>
      <c r="M36" s="1007"/>
      <c r="N36" s="1007"/>
      <c r="O36" s="1007"/>
      <c r="P36" s="1007"/>
      <c r="Q36" s="1008"/>
      <c r="R36" s="1007"/>
      <c r="S36" s="1007"/>
      <c r="T36" s="1007"/>
      <c r="U36" s="1007"/>
      <c r="V36" s="1007"/>
      <c r="W36" s="1007"/>
      <c r="X36" s="1007"/>
      <c r="Y36" s="1007"/>
      <c r="Z36" s="1007"/>
      <c r="AA36" s="1007"/>
      <c r="AB36" s="1007"/>
      <c r="AC36" s="1007"/>
      <c r="AD36" s="1007"/>
      <c r="AE36" s="1007"/>
      <c r="AF36" s="1007"/>
      <c r="AG36" s="1007"/>
      <c r="AH36" s="1007"/>
      <c r="AI36" s="1007"/>
      <c r="AJ36" s="1007"/>
      <c r="AK36" s="1009"/>
      <c r="AL36" s="1009"/>
      <c r="AM36" s="1009"/>
    </row>
    <row r="37" spans="1:39" x14ac:dyDescent="0.25">
      <c r="A37" s="655" t="s">
        <v>159</v>
      </c>
      <c r="B37" s="647" t="s">
        <v>937</v>
      </c>
      <c r="C37" s="646" t="s">
        <v>488</v>
      </c>
      <c r="D37" s="646" t="s">
        <v>488</v>
      </c>
      <c r="E37" s="646" t="s">
        <v>488</v>
      </c>
      <c r="F37" s="646" t="s">
        <v>488</v>
      </c>
      <c r="G37" s="646" t="s">
        <v>488</v>
      </c>
      <c r="H37" s="646" t="s">
        <v>488</v>
      </c>
      <c r="I37" s="646" t="s">
        <v>488</v>
      </c>
      <c r="J37" s="646" t="s">
        <v>488</v>
      </c>
      <c r="K37" s="646" t="s">
        <v>488</v>
      </c>
      <c r="L37" s="646" t="s">
        <v>488</v>
      </c>
      <c r="M37" s="646" t="s">
        <v>488</v>
      </c>
      <c r="N37" s="646" t="s">
        <v>488</v>
      </c>
      <c r="O37" s="646" t="s">
        <v>488</v>
      </c>
      <c r="P37" s="646" t="s">
        <v>488</v>
      </c>
      <c r="Q37" s="660" t="str">
        <f>C37</f>
        <v>нд</v>
      </c>
      <c r="R37" s="646" t="s">
        <v>488</v>
      </c>
      <c r="S37" s="646" t="s">
        <v>488</v>
      </c>
      <c r="T37" s="646" t="s">
        <v>488</v>
      </c>
      <c r="U37" s="646" t="s">
        <v>488</v>
      </c>
      <c r="V37" s="646" t="s">
        <v>488</v>
      </c>
      <c r="W37" s="646" t="s">
        <v>488</v>
      </c>
      <c r="X37" s="646" t="s">
        <v>488</v>
      </c>
      <c r="Y37" s="646" t="s">
        <v>488</v>
      </c>
      <c r="Z37" s="646" t="s">
        <v>488</v>
      </c>
      <c r="AA37" s="646" t="s">
        <v>488</v>
      </c>
      <c r="AB37" s="646" t="s">
        <v>488</v>
      </c>
      <c r="AC37" s="646" t="s">
        <v>488</v>
      </c>
      <c r="AD37" s="646" t="s">
        <v>488</v>
      </c>
      <c r="AE37" s="646" t="s">
        <v>488</v>
      </c>
      <c r="AF37" s="646" t="s">
        <v>488</v>
      </c>
      <c r="AG37" s="646" t="s">
        <v>488</v>
      </c>
      <c r="AH37" s="646" t="s">
        <v>488</v>
      </c>
      <c r="AI37" s="646" t="s">
        <v>488</v>
      </c>
      <c r="AJ37" s="646" t="s">
        <v>488</v>
      </c>
      <c r="AK37" s="660">
        <f t="shared" si="3"/>
        <v>0</v>
      </c>
      <c r="AL37" s="660">
        <f t="shared" si="3"/>
        <v>0</v>
      </c>
      <c r="AM37" s="660" t="s">
        <v>488</v>
      </c>
    </row>
    <row r="38" spans="1:39" x14ac:dyDescent="0.25">
      <c r="A38" s="655" t="s">
        <v>157</v>
      </c>
      <c r="B38" s="647" t="s">
        <v>938</v>
      </c>
      <c r="C38" s="1020" t="s">
        <v>488</v>
      </c>
      <c r="D38" s="646" t="s">
        <v>488</v>
      </c>
      <c r="E38" s="646" t="s">
        <v>488</v>
      </c>
      <c r="F38" s="646" t="s">
        <v>488</v>
      </c>
      <c r="G38" s="646" t="s">
        <v>488</v>
      </c>
      <c r="H38" s="646" t="s">
        <v>488</v>
      </c>
      <c r="I38" s="646" t="s">
        <v>488</v>
      </c>
      <c r="J38" s="646" t="s">
        <v>488</v>
      </c>
      <c r="K38" s="646" t="s">
        <v>488</v>
      </c>
      <c r="L38" s="646" t="s">
        <v>488</v>
      </c>
      <c r="M38" s="646" t="s">
        <v>488</v>
      </c>
      <c r="N38" s="646" t="s">
        <v>488</v>
      </c>
      <c r="O38" s="646" t="s">
        <v>488</v>
      </c>
      <c r="P38" s="646" t="s">
        <v>488</v>
      </c>
      <c r="Q38" s="646" t="s">
        <v>488</v>
      </c>
      <c r="R38" s="646" t="s">
        <v>488</v>
      </c>
      <c r="S38" s="646" t="s">
        <v>488</v>
      </c>
      <c r="T38" s="646" t="s">
        <v>488</v>
      </c>
      <c r="U38" s="646" t="s">
        <v>488</v>
      </c>
      <c r="V38" s="646" t="s">
        <v>488</v>
      </c>
      <c r="W38" s="646" t="s">
        <v>488</v>
      </c>
      <c r="X38" s="646" t="s">
        <v>488</v>
      </c>
      <c r="Y38" s="646" t="s">
        <v>488</v>
      </c>
      <c r="Z38" s="646" t="s">
        <v>488</v>
      </c>
      <c r="AA38" s="646" t="s">
        <v>488</v>
      </c>
      <c r="AB38" s="646" t="s">
        <v>488</v>
      </c>
      <c r="AC38" s="646" t="s">
        <v>488</v>
      </c>
      <c r="AD38" s="646" t="s">
        <v>488</v>
      </c>
      <c r="AE38" s="646" t="s">
        <v>488</v>
      </c>
      <c r="AF38" s="646" t="s">
        <v>488</v>
      </c>
      <c r="AG38" s="646" t="s">
        <v>488</v>
      </c>
      <c r="AH38" s="646" t="s">
        <v>488</v>
      </c>
      <c r="AI38" s="646" t="s">
        <v>488</v>
      </c>
      <c r="AJ38" s="646" t="s">
        <v>488</v>
      </c>
      <c r="AK38" s="646" t="s">
        <v>488</v>
      </c>
      <c r="AL38" s="646" t="s">
        <v>488</v>
      </c>
      <c r="AM38" s="660" t="s">
        <v>488</v>
      </c>
    </row>
    <row r="39" spans="1:39" x14ac:dyDescent="0.25">
      <c r="A39" s="655" t="s">
        <v>155</v>
      </c>
      <c r="B39" s="647" t="s">
        <v>154</v>
      </c>
      <c r="C39" s="1020" t="s">
        <v>488</v>
      </c>
      <c r="D39" s="646" t="s">
        <v>488</v>
      </c>
      <c r="E39" s="646" t="s">
        <v>488</v>
      </c>
      <c r="F39" s="646" t="s">
        <v>488</v>
      </c>
      <c r="G39" s="646" t="s">
        <v>488</v>
      </c>
      <c r="H39" s="646" t="s">
        <v>488</v>
      </c>
      <c r="I39" s="646" t="s">
        <v>488</v>
      </c>
      <c r="J39" s="646" t="s">
        <v>488</v>
      </c>
      <c r="K39" s="646" t="s">
        <v>488</v>
      </c>
      <c r="L39" s="646" t="s">
        <v>488</v>
      </c>
      <c r="M39" s="646" t="s">
        <v>488</v>
      </c>
      <c r="N39" s="646" t="s">
        <v>488</v>
      </c>
      <c r="O39" s="646" t="s">
        <v>488</v>
      </c>
      <c r="P39" s="646" t="s">
        <v>488</v>
      </c>
      <c r="Q39" s="646" t="s">
        <v>488</v>
      </c>
      <c r="R39" s="646" t="s">
        <v>488</v>
      </c>
      <c r="S39" s="646" t="s">
        <v>488</v>
      </c>
      <c r="T39" s="646" t="s">
        <v>488</v>
      </c>
      <c r="U39" s="646" t="s">
        <v>488</v>
      </c>
      <c r="V39" s="646" t="s">
        <v>488</v>
      </c>
      <c r="W39" s="646" t="s">
        <v>488</v>
      </c>
      <c r="X39" s="646" t="s">
        <v>488</v>
      </c>
      <c r="Y39" s="646" t="s">
        <v>488</v>
      </c>
      <c r="Z39" s="646" t="s">
        <v>488</v>
      </c>
      <c r="AA39" s="646" t="s">
        <v>488</v>
      </c>
      <c r="AB39" s="646" t="s">
        <v>488</v>
      </c>
      <c r="AC39" s="646" t="s">
        <v>488</v>
      </c>
      <c r="AD39" s="646" t="s">
        <v>488</v>
      </c>
      <c r="AE39" s="646" t="s">
        <v>488</v>
      </c>
      <c r="AF39" s="646" t="s">
        <v>488</v>
      </c>
      <c r="AG39" s="646" t="s">
        <v>488</v>
      </c>
      <c r="AH39" s="646" t="s">
        <v>488</v>
      </c>
      <c r="AI39" s="646" t="s">
        <v>488</v>
      </c>
      <c r="AJ39" s="646" t="s">
        <v>488</v>
      </c>
      <c r="AK39" s="646" t="s">
        <v>488</v>
      </c>
      <c r="AL39" s="646" t="s">
        <v>488</v>
      </c>
      <c r="AM39" s="660" t="s">
        <v>488</v>
      </c>
    </row>
    <row r="40" spans="1:39" ht="31.5" x14ac:dyDescent="0.25">
      <c r="A40" s="655" t="s">
        <v>153</v>
      </c>
      <c r="B40" s="647" t="s">
        <v>939</v>
      </c>
      <c r="C40" s="1020" t="s">
        <v>488</v>
      </c>
      <c r="D40" s="646" t="s">
        <v>488</v>
      </c>
      <c r="E40" s="646" t="s">
        <v>488</v>
      </c>
      <c r="F40" s="646" t="s">
        <v>488</v>
      </c>
      <c r="G40" s="646" t="s">
        <v>488</v>
      </c>
      <c r="H40" s="646" t="s">
        <v>488</v>
      </c>
      <c r="I40" s="646" t="s">
        <v>488</v>
      </c>
      <c r="J40" s="646" t="s">
        <v>488</v>
      </c>
      <c r="K40" s="646" t="s">
        <v>488</v>
      </c>
      <c r="L40" s="646" t="s">
        <v>488</v>
      </c>
      <c r="M40" s="646" t="s">
        <v>488</v>
      </c>
      <c r="N40" s="646" t="s">
        <v>488</v>
      </c>
      <c r="O40" s="646" t="s">
        <v>488</v>
      </c>
      <c r="P40" s="646" t="s">
        <v>488</v>
      </c>
      <c r="Q40" s="660" t="str">
        <f>C40</f>
        <v>нд</v>
      </c>
      <c r="R40" s="646" t="s">
        <v>488</v>
      </c>
      <c r="S40" s="646" t="s">
        <v>488</v>
      </c>
      <c r="T40" s="646" t="s">
        <v>488</v>
      </c>
      <c r="U40" s="646" t="s">
        <v>488</v>
      </c>
      <c r="V40" s="646" t="s">
        <v>488</v>
      </c>
      <c r="W40" s="646" t="s">
        <v>488</v>
      </c>
      <c r="X40" s="646" t="s">
        <v>488</v>
      </c>
      <c r="Y40" s="646" t="s">
        <v>488</v>
      </c>
      <c r="Z40" s="646" t="s">
        <v>488</v>
      </c>
      <c r="AA40" s="646" t="s">
        <v>488</v>
      </c>
      <c r="AB40" s="646" t="s">
        <v>488</v>
      </c>
      <c r="AC40" s="646" t="s">
        <v>488</v>
      </c>
      <c r="AD40" s="646" t="s">
        <v>488</v>
      </c>
      <c r="AE40" s="646" t="s">
        <v>488</v>
      </c>
      <c r="AF40" s="646" t="s">
        <v>488</v>
      </c>
      <c r="AG40" s="646" t="s">
        <v>488</v>
      </c>
      <c r="AH40" s="646" t="s">
        <v>488</v>
      </c>
      <c r="AI40" s="646" t="s">
        <v>488</v>
      </c>
      <c r="AJ40" s="646" t="s">
        <v>488</v>
      </c>
      <c r="AK40" s="660">
        <f t="shared" si="3"/>
        <v>0</v>
      </c>
      <c r="AL40" s="660">
        <f t="shared" si="3"/>
        <v>0</v>
      </c>
      <c r="AM40" s="660" t="s">
        <v>488</v>
      </c>
    </row>
    <row r="41" spans="1:39" ht="31.5" x14ac:dyDescent="0.25">
      <c r="A41" s="655" t="s">
        <v>151</v>
      </c>
      <c r="B41" s="647" t="s">
        <v>940</v>
      </c>
      <c r="C41" s="1020" t="s">
        <v>488</v>
      </c>
      <c r="D41" s="646" t="s">
        <v>488</v>
      </c>
      <c r="E41" s="646" t="s">
        <v>488</v>
      </c>
      <c r="F41" s="646" t="s">
        <v>488</v>
      </c>
      <c r="G41" s="646" t="s">
        <v>488</v>
      </c>
      <c r="H41" s="646" t="s">
        <v>488</v>
      </c>
      <c r="I41" s="646" t="s">
        <v>488</v>
      </c>
      <c r="J41" s="646" t="s">
        <v>488</v>
      </c>
      <c r="K41" s="646" t="s">
        <v>488</v>
      </c>
      <c r="L41" s="646" t="s">
        <v>488</v>
      </c>
      <c r="M41" s="646" t="s">
        <v>488</v>
      </c>
      <c r="N41" s="646" t="s">
        <v>488</v>
      </c>
      <c r="O41" s="646" t="s">
        <v>488</v>
      </c>
      <c r="P41" s="646" t="s">
        <v>488</v>
      </c>
      <c r="Q41" s="660" t="str">
        <f t="shared" ref="Q41" si="8">C41</f>
        <v>нд</v>
      </c>
      <c r="R41" s="646" t="s">
        <v>488</v>
      </c>
      <c r="S41" s="646" t="s">
        <v>488</v>
      </c>
      <c r="T41" s="646" t="s">
        <v>488</v>
      </c>
      <c r="U41" s="646" t="s">
        <v>488</v>
      </c>
      <c r="V41" s="646" t="s">
        <v>488</v>
      </c>
      <c r="W41" s="646" t="s">
        <v>488</v>
      </c>
      <c r="X41" s="646" t="s">
        <v>488</v>
      </c>
      <c r="Y41" s="646" t="s">
        <v>488</v>
      </c>
      <c r="Z41" s="646" t="s">
        <v>488</v>
      </c>
      <c r="AA41" s="646" t="s">
        <v>488</v>
      </c>
      <c r="AB41" s="646" t="s">
        <v>488</v>
      </c>
      <c r="AC41" s="646" t="s">
        <v>488</v>
      </c>
      <c r="AD41" s="646" t="s">
        <v>488</v>
      </c>
      <c r="AE41" s="646" t="s">
        <v>488</v>
      </c>
      <c r="AF41" s="646" t="s">
        <v>488</v>
      </c>
      <c r="AG41" s="646" t="s">
        <v>488</v>
      </c>
      <c r="AH41" s="646" t="s">
        <v>488</v>
      </c>
      <c r="AI41" s="646" t="s">
        <v>488</v>
      </c>
      <c r="AJ41" s="646" t="s">
        <v>488</v>
      </c>
      <c r="AK41" s="660">
        <f t="shared" si="3"/>
        <v>0</v>
      </c>
      <c r="AL41" s="660">
        <f t="shared" si="3"/>
        <v>0</v>
      </c>
      <c r="AM41" s="660" t="s">
        <v>488</v>
      </c>
    </row>
    <row r="42" spans="1:39" x14ac:dyDescent="0.25">
      <c r="A42" s="655" t="s">
        <v>149</v>
      </c>
      <c r="B42" s="647" t="s">
        <v>941</v>
      </c>
      <c r="C42" s="1085">
        <v>1.68</v>
      </c>
      <c r="D42" s="646">
        <v>0</v>
      </c>
      <c r="E42" s="646" t="s">
        <v>488</v>
      </c>
      <c r="F42" s="646" t="s">
        <v>488</v>
      </c>
      <c r="G42" s="646" t="s">
        <v>488</v>
      </c>
      <c r="H42" s="646" t="s">
        <v>488</v>
      </c>
      <c r="I42" s="646" t="s">
        <v>488</v>
      </c>
      <c r="J42" s="646" t="s">
        <v>488</v>
      </c>
      <c r="K42" s="646" t="s">
        <v>488</v>
      </c>
      <c r="L42" s="646" t="s">
        <v>488</v>
      </c>
      <c r="M42" s="646" t="s">
        <v>488</v>
      </c>
      <c r="N42" s="646" t="s">
        <v>488</v>
      </c>
      <c r="O42" s="646" t="s">
        <v>488</v>
      </c>
      <c r="P42" s="646" t="s">
        <v>488</v>
      </c>
      <c r="Q42" s="660" t="s">
        <v>488</v>
      </c>
      <c r="R42" s="646" t="s">
        <v>488</v>
      </c>
      <c r="S42" s="646" t="s">
        <v>488</v>
      </c>
      <c r="T42" s="646" t="s">
        <v>488</v>
      </c>
      <c r="U42" s="646" t="s">
        <v>488</v>
      </c>
      <c r="V42" s="646" t="s">
        <v>488</v>
      </c>
      <c r="W42" s="646" t="s">
        <v>488</v>
      </c>
      <c r="X42" s="646" t="s">
        <v>488</v>
      </c>
      <c r="Y42" s="646" t="s">
        <v>488</v>
      </c>
      <c r="Z42" s="646" t="s">
        <v>488</v>
      </c>
      <c r="AA42" s="646" t="s">
        <v>488</v>
      </c>
      <c r="AB42" s="646" t="s">
        <v>488</v>
      </c>
      <c r="AC42" s="646" t="s">
        <v>488</v>
      </c>
      <c r="AD42" s="646" t="s">
        <v>488</v>
      </c>
      <c r="AE42" s="646" t="s">
        <v>488</v>
      </c>
      <c r="AF42" s="646" t="s">
        <v>488</v>
      </c>
      <c r="AG42" s="646" t="s">
        <v>488</v>
      </c>
      <c r="AH42" s="646" t="s">
        <v>488</v>
      </c>
      <c r="AI42" s="646" t="s">
        <v>488</v>
      </c>
      <c r="AJ42" s="646" t="s">
        <v>488</v>
      </c>
      <c r="AK42" s="660">
        <f t="shared" si="3"/>
        <v>0</v>
      </c>
      <c r="AL42" s="660">
        <f t="shared" si="3"/>
        <v>0</v>
      </c>
      <c r="AM42" s="660" t="s">
        <v>488</v>
      </c>
    </row>
    <row r="43" spans="1:39" x14ac:dyDescent="0.25">
      <c r="A43" s="655" t="s">
        <v>147</v>
      </c>
      <c r="B43" s="647" t="s">
        <v>942</v>
      </c>
      <c r="C43" s="1020" t="s">
        <v>488</v>
      </c>
      <c r="D43" s="646" t="s">
        <v>488</v>
      </c>
      <c r="E43" s="646" t="s">
        <v>488</v>
      </c>
      <c r="F43" s="646" t="s">
        <v>488</v>
      </c>
      <c r="G43" s="646" t="s">
        <v>488</v>
      </c>
      <c r="H43" s="646" t="s">
        <v>488</v>
      </c>
      <c r="I43" s="646" t="s">
        <v>488</v>
      </c>
      <c r="J43" s="646" t="s">
        <v>488</v>
      </c>
      <c r="K43" s="646" t="s">
        <v>488</v>
      </c>
      <c r="L43" s="646" t="s">
        <v>488</v>
      </c>
      <c r="M43" s="646" t="s">
        <v>488</v>
      </c>
      <c r="N43" s="646" t="s">
        <v>488</v>
      </c>
      <c r="O43" s="646" t="s">
        <v>488</v>
      </c>
      <c r="P43" s="646" t="s">
        <v>488</v>
      </c>
      <c r="Q43" s="646" t="s">
        <v>488</v>
      </c>
      <c r="R43" s="646" t="s">
        <v>488</v>
      </c>
      <c r="S43" s="646" t="s">
        <v>488</v>
      </c>
      <c r="T43" s="646" t="s">
        <v>488</v>
      </c>
      <c r="U43" s="646" t="s">
        <v>488</v>
      </c>
      <c r="V43" s="646" t="s">
        <v>488</v>
      </c>
      <c r="W43" s="646" t="s">
        <v>488</v>
      </c>
      <c r="X43" s="646" t="s">
        <v>488</v>
      </c>
      <c r="Y43" s="646" t="s">
        <v>488</v>
      </c>
      <c r="Z43" s="646" t="s">
        <v>488</v>
      </c>
      <c r="AA43" s="646" t="s">
        <v>488</v>
      </c>
      <c r="AB43" s="646" t="s">
        <v>488</v>
      </c>
      <c r="AC43" s="646" t="s">
        <v>488</v>
      </c>
      <c r="AD43" s="646" t="s">
        <v>488</v>
      </c>
      <c r="AE43" s="646" t="s">
        <v>488</v>
      </c>
      <c r="AF43" s="646" t="s">
        <v>488</v>
      </c>
      <c r="AG43" s="646" t="s">
        <v>488</v>
      </c>
      <c r="AH43" s="646" t="s">
        <v>488</v>
      </c>
      <c r="AI43" s="646" t="s">
        <v>488</v>
      </c>
      <c r="AJ43" s="646" t="s">
        <v>488</v>
      </c>
      <c r="AK43" s="646" t="s">
        <v>488</v>
      </c>
      <c r="AL43" s="646" t="s">
        <v>488</v>
      </c>
      <c r="AM43" s="660" t="s">
        <v>488</v>
      </c>
    </row>
    <row r="44" spans="1:39" x14ac:dyDescent="0.25">
      <c r="A44" s="655" t="s">
        <v>1035</v>
      </c>
      <c r="B44" s="647" t="s">
        <v>943</v>
      </c>
      <c r="C44" s="1020" t="s">
        <v>488</v>
      </c>
      <c r="D44" s="646" t="s">
        <v>488</v>
      </c>
      <c r="E44" s="646" t="s">
        <v>488</v>
      </c>
      <c r="F44" s="646" t="s">
        <v>488</v>
      </c>
      <c r="G44" s="646" t="s">
        <v>488</v>
      </c>
      <c r="H44" s="646" t="s">
        <v>488</v>
      </c>
      <c r="I44" s="646" t="s">
        <v>488</v>
      </c>
      <c r="J44" s="646" t="s">
        <v>488</v>
      </c>
      <c r="K44" s="646" t="s">
        <v>488</v>
      </c>
      <c r="L44" s="646" t="s">
        <v>488</v>
      </c>
      <c r="M44" s="646" t="s">
        <v>488</v>
      </c>
      <c r="N44" s="646" t="s">
        <v>488</v>
      </c>
      <c r="O44" s="646" t="s">
        <v>488</v>
      </c>
      <c r="P44" s="646" t="s">
        <v>488</v>
      </c>
      <c r="Q44" s="646" t="s">
        <v>488</v>
      </c>
      <c r="R44" s="646" t="s">
        <v>488</v>
      </c>
      <c r="S44" s="646" t="s">
        <v>488</v>
      </c>
      <c r="T44" s="646" t="s">
        <v>488</v>
      </c>
      <c r="U44" s="646" t="s">
        <v>488</v>
      </c>
      <c r="V44" s="646" t="s">
        <v>488</v>
      </c>
      <c r="W44" s="646" t="s">
        <v>488</v>
      </c>
      <c r="X44" s="646" t="s">
        <v>488</v>
      </c>
      <c r="Y44" s="646" t="s">
        <v>488</v>
      </c>
      <c r="Z44" s="646" t="s">
        <v>488</v>
      </c>
      <c r="AA44" s="646" t="s">
        <v>488</v>
      </c>
      <c r="AB44" s="646" t="s">
        <v>488</v>
      </c>
      <c r="AC44" s="646" t="s">
        <v>488</v>
      </c>
      <c r="AD44" s="646" t="s">
        <v>488</v>
      </c>
      <c r="AE44" s="646" t="s">
        <v>488</v>
      </c>
      <c r="AF44" s="646" t="s">
        <v>488</v>
      </c>
      <c r="AG44" s="646" t="s">
        <v>488</v>
      </c>
      <c r="AH44" s="646" t="s">
        <v>488</v>
      </c>
      <c r="AI44" s="646" t="s">
        <v>488</v>
      </c>
      <c r="AJ44" s="646" t="s">
        <v>488</v>
      </c>
      <c r="AK44" s="646" t="s">
        <v>488</v>
      </c>
      <c r="AL44" s="646" t="s">
        <v>488</v>
      </c>
      <c r="AM44" s="660" t="s">
        <v>488</v>
      </c>
    </row>
    <row r="45" spans="1:39" x14ac:dyDescent="0.25">
      <c r="A45" s="655" t="s">
        <v>1036</v>
      </c>
      <c r="B45" s="647" t="s">
        <v>944</v>
      </c>
      <c r="C45" s="1020" t="s">
        <v>488</v>
      </c>
      <c r="D45" s="646" t="s">
        <v>488</v>
      </c>
      <c r="E45" s="646" t="s">
        <v>488</v>
      </c>
      <c r="F45" s="646" t="s">
        <v>488</v>
      </c>
      <c r="G45" s="646" t="s">
        <v>488</v>
      </c>
      <c r="H45" s="646" t="s">
        <v>488</v>
      </c>
      <c r="I45" s="646" t="s">
        <v>488</v>
      </c>
      <c r="J45" s="646" t="s">
        <v>488</v>
      </c>
      <c r="K45" s="646" t="s">
        <v>488</v>
      </c>
      <c r="L45" s="646" t="s">
        <v>488</v>
      </c>
      <c r="M45" s="646" t="s">
        <v>488</v>
      </c>
      <c r="N45" s="646" t="s">
        <v>488</v>
      </c>
      <c r="O45" s="646" t="s">
        <v>488</v>
      </c>
      <c r="P45" s="646" t="s">
        <v>488</v>
      </c>
      <c r="Q45" s="646" t="s">
        <v>488</v>
      </c>
      <c r="R45" s="646" t="s">
        <v>488</v>
      </c>
      <c r="S45" s="646" t="s">
        <v>488</v>
      </c>
      <c r="T45" s="646" t="s">
        <v>488</v>
      </c>
      <c r="U45" s="646" t="s">
        <v>488</v>
      </c>
      <c r="V45" s="646" t="s">
        <v>488</v>
      </c>
      <c r="W45" s="646" t="s">
        <v>488</v>
      </c>
      <c r="X45" s="646" t="s">
        <v>488</v>
      </c>
      <c r="Y45" s="646" t="s">
        <v>488</v>
      </c>
      <c r="Z45" s="646" t="s">
        <v>488</v>
      </c>
      <c r="AA45" s="646" t="s">
        <v>488</v>
      </c>
      <c r="AB45" s="646" t="s">
        <v>488</v>
      </c>
      <c r="AC45" s="646" t="s">
        <v>488</v>
      </c>
      <c r="AD45" s="646" t="s">
        <v>488</v>
      </c>
      <c r="AE45" s="646" t="s">
        <v>488</v>
      </c>
      <c r="AF45" s="646" t="s">
        <v>488</v>
      </c>
      <c r="AG45" s="646" t="s">
        <v>488</v>
      </c>
      <c r="AH45" s="646" t="s">
        <v>488</v>
      </c>
      <c r="AI45" s="646" t="s">
        <v>488</v>
      </c>
      <c r="AJ45" s="646" t="s">
        <v>488</v>
      </c>
      <c r="AK45" s="646" t="s">
        <v>488</v>
      </c>
      <c r="AL45" s="646" t="s">
        <v>488</v>
      </c>
      <c r="AM45" s="660" t="s">
        <v>488</v>
      </c>
    </row>
    <row r="46" spans="1:39" x14ac:dyDescent="0.25">
      <c r="A46" s="655" t="s">
        <v>1037</v>
      </c>
      <c r="B46" s="647" t="s">
        <v>945</v>
      </c>
      <c r="C46" s="1020" t="s">
        <v>488</v>
      </c>
      <c r="D46" s="646" t="s">
        <v>488</v>
      </c>
      <c r="E46" s="646" t="s">
        <v>488</v>
      </c>
      <c r="F46" s="646" t="s">
        <v>488</v>
      </c>
      <c r="G46" s="646" t="s">
        <v>488</v>
      </c>
      <c r="H46" s="646" t="s">
        <v>488</v>
      </c>
      <c r="I46" s="646" t="s">
        <v>488</v>
      </c>
      <c r="J46" s="646" t="s">
        <v>488</v>
      </c>
      <c r="K46" s="646" t="s">
        <v>488</v>
      </c>
      <c r="L46" s="646" t="s">
        <v>488</v>
      </c>
      <c r="M46" s="646" t="s">
        <v>488</v>
      </c>
      <c r="N46" s="646" t="s">
        <v>488</v>
      </c>
      <c r="O46" s="646" t="s">
        <v>488</v>
      </c>
      <c r="P46" s="646" t="s">
        <v>488</v>
      </c>
      <c r="Q46" s="646" t="s">
        <v>488</v>
      </c>
      <c r="R46" s="646" t="s">
        <v>488</v>
      </c>
      <c r="S46" s="646" t="s">
        <v>488</v>
      </c>
      <c r="T46" s="646" t="s">
        <v>488</v>
      </c>
      <c r="U46" s="646" t="s">
        <v>488</v>
      </c>
      <c r="V46" s="646" t="s">
        <v>488</v>
      </c>
      <c r="W46" s="646" t="s">
        <v>488</v>
      </c>
      <c r="X46" s="646" t="s">
        <v>488</v>
      </c>
      <c r="Y46" s="646" t="s">
        <v>488</v>
      </c>
      <c r="Z46" s="646" t="s">
        <v>488</v>
      </c>
      <c r="AA46" s="646" t="s">
        <v>488</v>
      </c>
      <c r="AB46" s="646" t="s">
        <v>488</v>
      </c>
      <c r="AC46" s="646" t="s">
        <v>488</v>
      </c>
      <c r="AD46" s="646" t="s">
        <v>488</v>
      </c>
      <c r="AE46" s="646" t="s">
        <v>488</v>
      </c>
      <c r="AF46" s="646" t="s">
        <v>488</v>
      </c>
      <c r="AG46" s="646" t="s">
        <v>488</v>
      </c>
      <c r="AH46" s="646" t="s">
        <v>488</v>
      </c>
      <c r="AI46" s="646" t="s">
        <v>488</v>
      </c>
      <c r="AJ46" s="646" t="s">
        <v>488</v>
      </c>
      <c r="AK46" s="646" t="s">
        <v>488</v>
      </c>
      <c r="AL46" s="646" t="s">
        <v>488</v>
      </c>
      <c r="AM46" s="660" t="s">
        <v>488</v>
      </c>
    </row>
    <row r="47" spans="1:39" x14ac:dyDescent="0.25">
      <c r="A47" s="655" t="s">
        <v>1038</v>
      </c>
      <c r="B47" s="647" t="s">
        <v>946</v>
      </c>
      <c r="C47" s="1020" t="s">
        <v>488</v>
      </c>
      <c r="D47" s="646" t="s">
        <v>488</v>
      </c>
      <c r="E47" s="646" t="s">
        <v>488</v>
      </c>
      <c r="F47" s="646" t="s">
        <v>488</v>
      </c>
      <c r="G47" s="646" t="s">
        <v>488</v>
      </c>
      <c r="H47" s="646" t="s">
        <v>488</v>
      </c>
      <c r="I47" s="646" t="s">
        <v>488</v>
      </c>
      <c r="J47" s="646" t="s">
        <v>488</v>
      </c>
      <c r="K47" s="646" t="s">
        <v>488</v>
      </c>
      <c r="L47" s="646" t="s">
        <v>488</v>
      </c>
      <c r="M47" s="646" t="s">
        <v>488</v>
      </c>
      <c r="N47" s="646" t="s">
        <v>488</v>
      </c>
      <c r="O47" s="646" t="s">
        <v>488</v>
      </c>
      <c r="P47" s="646" t="s">
        <v>488</v>
      </c>
      <c r="Q47" s="646" t="s">
        <v>488</v>
      </c>
      <c r="R47" s="646" t="s">
        <v>488</v>
      </c>
      <c r="S47" s="646" t="s">
        <v>488</v>
      </c>
      <c r="T47" s="646" t="s">
        <v>488</v>
      </c>
      <c r="U47" s="646" t="s">
        <v>488</v>
      </c>
      <c r="V47" s="646" t="s">
        <v>488</v>
      </c>
      <c r="W47" s="646" t="s">
        <v>488</v>
      </c>
      <c r="X47" s="646" t="s">
        <v>488</v>
      </c>
      <c r="Y47" s="646" t="s">
        <v>488</v>
      </c>
      <c r="Z47" s="646" t="s">
        <v>488</v>
      </c>
      <c r="AA47" s="646" t="s">
        <v>488</v>
      </c>
      <c r="AB47" s="646" t="s">
        <v>488</v>
      </c>
      <c r="AC47" s="646" t="s">
        <v>488</v>
      </c>
      <c r="AD47" s="646" t="s">
        <v>488</v>
      </c>
      <c r="AE47" s="646" t="s">
        <v>488</v>
      </c>
      <c r="AF47" s="646" t="s">
        <v>488</v>
      </c>
      <c r="AG47" s="646" t="s">
        <v>488</v>
      </c>
      <c r="AH47" s="646" t="s">
        <v>488</v>
      </c>
      <c r="AI47" s="646" t="s">
        <v>488</v>
      </c>
      <c r="AJ47" s="646" t="s">
        <v>488</v>
      </c>
      <c r="AK47" s="646" t="s">
        <v>488</v>
      </c>
      <c r="AL47" s="646" t="s">
        <v>488</v>
      </c>
      <c r="AM47" s="660" t="s">
        <v>488</v>
      </c>
    </row>
    <row r="48" spans="1:39" x14ac:dyDescent="0.25">
      <c r="A48" s="655" t="s">
        <v>1039</v>
      </c>
      <c r="B48" s="647" t="s">
        <v>947</v>
      </c>
      <c r="C48" s="1020" t="s">
        <v>488</v>
      </c>
      <c r="D48" s="646" t="s">
        <v>488</v>
      </c>
      <c r="E48" s="646" t="s">
        <v>488</v>
      </c>
      <c r="F48" s="646" t="s">
        <v>488</v>
      </c>
      <c r="G48" s="646" t="s">
        <v>488</v>
      </c>
      <c r="H48" s="646" t="s">
        <v>488</v>
      </c>
      <c r="I48" s="646" t="s">
        <v>488</v>
      </c>
      <c r="J48" s="646" t="s">
        <v>488</v>
      </c>
      <c r="K48" s="646" t="s">
        <v>488</v>
      </c>
      <c r="L48" s="646" t="s">
        <v>488</v>
      </c>
      <c r="M48" s="646" t="s">
        <v>488</v>
      </c>
      <c r="N48" s="646" t="s">
        <v>488</v>
      </c>
      <c r="O48" s="646" t="s">
        <v>488</v>
      </c>
      <c r="P48" s="646" t="s">
        <v>488</v>
      </c>
      <c r="Q48" s="646" t="s">
        <v>488</v>
      </c>
      <c r="R48" s="646" t="s">
        <v>488</v>
      </c>
      <c r="S48" s="646" t="s">
        <v>488</v>
      </c>
      <c r="T48" s="646" t="s">
        <v>488</v>
      </c>
      <c r="U48" s="646" t="s">
        <v>488</v>
      </c>
      <c r="V48" s="646" t="s">
        <v>488</v>
      </c>
      <c r="W48" s="646" t="s">
        <v>488</v>
      </c>
      <c r="X48" s="646" t="s">
        <v>488</v>
      </c>
      <c r="Y48" s="646" t="s">
        <v>488</v>
      </c>
      <c r="Z48" s="646" t="s">
        <v>488</v>
      </c>
      <c r="AA48" s="646" t="s">
        <v>488</v>
      </c>
      <c r="AB48" s="646" t="s">
        <v>488</v>
      </c>
      <c r="AC48" s="646" t="s">
        <v>488</v>
      </c>
      <c r="AD48" s="646" t="s">
        <v>488</v>
      </c>
      <c r="AE48" s="646" t="s">
        <v>488</v>
      </c>
      <c r="AF48" s="646" t="s">
        <v>488</v>
      </c>
      <c r="AG48" s="646" t="s">
        <v>488</v>
      </c>
      <c r="AH48" s="646" t="s">
        <v>488</v>
      </c>
      <c r="AI48" s="646" t="s">
        <v>488</v>
      </c>
      <c r="AJ48" s="646" t="s">
        <v>488</v>
      </c>
      <c r="AK48" s="646" t="s">
        <v>488</v>
      </c>
      <c r="AL48" s="646" t="s">
        <v>488</v>
      </c>
      <c r="AM48" s="660" t="s">
        <v>488</v>
      </c>
    </row>
    <row r="49" spans="1:39" x14ac:dyDescent="0.25">
      <c r="A49" s="655" t="s">
        <v>1040</v>
      </c>
      <c r="B49" s="647" t="s">
        <v>948</v>
      </c>
      <c r="C49" s="1020" t="s">
        <v>488</v>
      </c>
      <c r="D49" s="646" t="s">
        <v>488</v>
      </c>
      <c r="E49" s="646" t="s">
        <v>488</v>
      </c>
      <c r="F49" s="646" t="s">
        <v>488</v>
      </c>
      <c r="G49" s="646" t="s">
        <v>488</v>
      </c>
      <c r="H49" s="646" t="s">
        <v>488</v>
      </c>
      <c r="I49" s="646" t="s">
        <v>488</v>
      </c>
      <c r="J49" s="646" t="s">
        <v>488</v>
      </c>
      <c r="K49" s="646" t="s">
        <v>488</v>
      </c>
      <c r="L49" s="646" t="s">
        <v>488</v>
      </c>
      <c r="M49" s="646" t="s">
        <v>488</v>
      </c>
      <c r="N49" s="646" t="s">
        <v>488</v>
      </c>
      <c r="O49" s="646" t="s">
        <v>488</v>
      </c>
      <c r="P49" s="646" t="s">
        <v>488</v>
      </c>
      <c r="Q49" s="646" t="s">
        <v>488</v>
      </c>
      <c r="R49" s="646" t="s">
        <v>488</v>
      </c>
      <c r="S49" s="646" t="s">
        <v>488</v>
      </c>
      <c r="T49" s="646" t="s">
        <v>488</v>
      </c>
      <c r="U49" s="646" t="s">
        <v>488</v>
      </c>
      <c r="V49" s="646" t="s">
        <v>488</v>
      </c>
      <c r="W49" s="646" t="s">
        <v>488</v>
      </c>
      <c r="X49" s="646" t="s">
        <v>488</v>
      </c>
      <c r="Y49" s="646" t="s">
        <v>488</v>
      </c>
      <c r="Z49" s="646" t="s">
        <v>488</v>
      </c>
      <c r="AA49" s="646" t="s">
        <v>488</v>
      </c>
      <c r="AB49" s="646" t="s">
        <v>488</v>
      </c>
      <c r="AC49" s="646" t="s">
        <v>488</v>
      </c>
      <c r="AD49" s="646" t="s">
        <v>488</v>
      </c>
      <c r="AE49" s="646" t="s">
        <v>488</v>
      </c>
      <c r="AF49" s="646" t="s">
        <v>488</v>
      </c>
      <c r="AG49" s="646" t="s">
        <v>488</v>
      </c>
      <c r="AH49" s="646" t="s">
        <v>488</v>
      </c>
      <c r="AI49" s="646" t="s">
        <v>488</v>
      </c>
      <c r="AJ49" s="646" t="s">
        <v>488</v>
      </c>
      <c r="AK49" s="646" t="s">
        <v>488</v>
      </c>
      <c r="AL49" s="646" t="s">
        <v>488</v>
      </c>
      <c r="AM49" s="660" t="s">
        <v>488</v>
      </c>
    </row>
    <row r="50" spans="1:39" x14ac:dyDescent="0.25">
      <c r="A50" s="655" t="s">
        <v>1041</v>
      </c>
      <c r="B50" s="647" t="s">
        <v>949</v>
      </c>
      <c r="C50" s="1020" t="s">
        <v>488</v>
      </c>
      <c r="D50" s="646" t="s">
        <v>488</v>
      </c>
      <c r="E50" s="646" t="s">
        <v>488</v>
      </c>
      <c r="F50" s="646" t="s">
        <v>488</v>
      </c>
      <c r="G50" s="646" t="s">
        <v>488</v>
      </c>
      <c r="H50" s="646" t="s">
        <v>488</v>
      </c>
      <c r="I50" s="646" t="s">
        <v>488</v>
      </c>
      <c r="J50" s="646" t="s">
        <v>488</v>
      </c>
      <c r="K50" s="646" t="s">
        <v>488</v>
      </c>
      <c r="L50" s="646" t="s">
        <v>488</v>
      </c>
      <c r="M50" s="646" t="s">
        <v>488</v>
      </c>
      <c r="N50" s="646" t="s">
        <v>488</v>
      </c>
      <c r="O50" s="646" t="s">
        <v>488</v>
      </c>
      <c r="P50" s="646" t="s">
        <v>488</v>
      </c>
      <c r="Q50" s="646" t="s">
        <v>488</v>
      </c>
      <c r="R50" s="646" t="s">
        <v>488</v>
      </c>
      <c r="S50" s="646" t="s">
        <v>488</v>
      </c>
      <c r="T50" s="646" t="s">
        <v>488</v>
      </c>
      <c r="U50" s="646" t="s">
        <v>488</v>
      </c>
      <c r="V50" s="646" t="s">
        <v>488</v>
      </c>
      <c r="W50" s="646" t="s">
        <v>488</v>
      </c>
      <c r="X50" s="646" t="s">
        <v>488</v>
      </c>
      <c r="Y50" s="646" t="s">
        <v>488</v>
      </c>
      <c r="Z50" s="646" t="s">
        <v>488</v>
      </c>
      <c r="AA50" s="646" t="s">
        <v>488</v>
      </c>
      <c r="AB50" s="646" t="s">
        <v>488</v>
      </c>
      <c r="AC50" s="646" t="s">
        <v>488</v>
      </c>
      <c r="AD50" s="646" t="s">
        <v>488</v>
      </c>
      <c r="AE50" s="646" t="s">
        <v>488</v>
      </c>
      <c r="AF50" s="646" t="s">
        <v>488</v>
      </c>
      <c r="AG50" s="646" t="s">
        <v>488</v>
      </c>
      <c r="AH50" s="646" t="s">
        <v>488</v>
      </c>
      <c r="AI50" s="646" t="s">
        <v>488</v>
      </c>
      <c r="AJ50" s="646" t="s">
        <v>488</v>
      </c>
      <c r="AK50" s="646" t="s">
        <v>488</v>
      </c>
      <c r="AL50" s="646" t="s">
        <v>488</v>
      </c>
      <c r="AM50" s="660" t="s">
        <v>488</v>
      </c>
    </row>
    <row r="51" spans="1:39" ht="31.5" x14ac:dyDescent="0.25">
      <c r="A51" s="647" t="s">
        <v>950</v>
      </c>
      <c r="B51" s="647" t="s">
        <v>951</v>
      </c>
      <c r="C51" s="1020" t="s">
        <v>488</v>
      </c>
      <c r="D51" s="646" t="s">
        <v>488</v>
      </c>
      <c r="E51" s="646" t="s">
        <v>488</v>
      </c>
      <c r="F51" s="646" t="s">
        <v>488</v>
      </c>
      <c r="G51" s="646" t="s">
        <v>488</v>
      </c>
      <c r="H51" s="646" t="s">
        <v>488</v>
      </c>
      <c r="I51" s="646" t="s">
        <v>488</v>
      </c>
      <c r="J51" s="646" t="s">
        <v>488</v>
      </c>
      <c r="K51" s="646" t="s">
        <v>488</v>
      </c>
      <c r="L51" s="646" t="s">
        <v>488</v>
      </c>
      <c r="M51" s="646" t="s">
        <v>488</v>
      </c>
      <c r="N51" s="646" t="s">
        <v>488</v>
      </c>
      <c r="O51" s="646" t="s">
        <v>488</v>
      </c>
      <c r="P51" s="646" t="s">
        <v>488</v>
      </c>
      <c r="Q51" s="646" t="s">
        <v>488</v>
      </c>
      <c r="R51" s="646" t="s">
        <v>488</v>
      </c>
      <c r="S51" s="646" t="s">
        <v>488</v>
      </c>
      <c r="T51" s="646" t="s">
        <v>488</v>
      </c>
      <c r="U51" s="646" t="s">
        <v>488</v>
      </c>
      <c r="V51" s="646" t="s">
        <v>488</v>
      </c>
      <c r="W51" s="646" t="s">
        <v>488</v>
      </c>
      <c r="X51" s="646" t="s">
        <v>488</v>
      </c>
      <c r="Y51" s="646" t="s">
        <v>488</v>
      </c>
      <c r="Z51" s="646" t="s">
        <v>488</v>
      </c>
      <c r="AA51" s="646" t="s">
        <v>488</v>
      </c>
      <c r="AB51" s="646" t="s">
        <v>488</v>
      </c>
      <c r="AC51" s="646" t="s">
        <v>488</v>
      </c>
      <c r="AD51" s="646" t="s">
        <v>488</v>
      </c>
      <c r="AE51" s="646" t="s">
        <v>488</v>
      </c>
      <c r="AF51" s="646" t="s">
        <v>488</v>
      </c>
      <c r="AG51" s="646" t="s">
        <v>488</v>
      </c>
      <c r="AH51" s="646" t="s">
        <v>488</v>
      </c>
      <c r="AI51" s="646" t="s">
        <v>488</v>
      </c>
      <c r="AJ51" s="646" t="s">
        <v>488</v>
      </c>
      <c r="AK51" s="646" t="s">
        <v>488</v>
      </c>
      <c r="AL51" s="646" t="s">
        <v>488</v>
      </c>
      <c r="AM51" s="660" t="s">
        <v>488</v>
      </c>
    </row>
    <row r="52" spans="1:39" x14ac:dyDescent="0.25">
      <c r="A52" s="1006">
        <v>5</v>
      </c>
      <c r="B52" s="1006" t="s">
        <v>160</v>
      </c>
      <c r="C52" s="1006"/>
      <c r="D52" s="1007"/>
      <c r="E52" s="1007"/>
      <c r="F52" s="1007"/>
      <c r="G52" s="1007"/>
      <c r="H52" s="1007"/>
      <c r="I52" s="1007"/>
      <c r="J52" s="1007"/>
      <c r="K52" s="1007"/>
      <c r="L52" s="1007"/>
      <c r="M52" s="1007"/>
      <c r="N52" s="1007"/>
      <c r="O52" s="1007"/>
      <c r="P52" s="1007"/>
      <c r="Q52" s="1008"/>
      <c r="R52" s="1007"/>
      <c r="S52" s="1007"/>
      <c r="T52" s="1007"/>
      <c r="U52" s="1007"/>
      <c r="V52" s="1007"/>
      <c r="W52" s="1007"/>
      <c r="X52" s="1007"/>
      <c r="Y52" s="1007"/>
      <c r="Z52" s="1007"/>
      <c r="AA52" s="1007"/>
      <c r="AB52" s="1007"/>
      <c r="AC52" s="1007"/>
      <c r="AD52" s="1007"/>
      <c r="AE52" s="1007"/>
      <c r="AF52" s="1007"/>
      <c r="AG52" s="1007"/>
      <c r="AH52" s="1007"/>
      <c r="AI52" s="1007"/>
      <c r="AJ52" s="1007"/>
      <c r="AK52" s="1008"/>
      <c r="AL52" s="1008"/>
      <c r="AM52" s="1009"/>
    </row>
    <row r="53" spans="1:39" x14ac:dyDescent="0.25">
      <c r="A53" s="655" t="s">
        <v>144</v>
      </c>
      <c r="B53" s="647" t="s">
        <v>937</v>
      </c>
      <c r="C53" s="1021" t="s">
        <v>488</v>
      </c>
      <c r="D53" s="646" t="s">
        <v>488</v>
      </c>
      <c r="E53" s="646" t="s">
        <v>488</v>
      </c>
      <c r="F53" s="646" t="s">
        <v>488</v>
      </c>
      <c r="G53" s="646" t="s">
        <v>488</v>
      </c>
      <c r="H53" s="646" t="s">
        <v>488</v>
      </c>
      <c r="I53" s="646" t="s">
        <v>488</v>
      </c>
      <c r="J53" s="646" t="s">
        <v>488</v>
      </c>
      <c r="K53" s="646" t="s">
        <v>488</v>
      </c>
      <c r="L53" s="646" t="s">
        <v>488</v>
      </c>
      <c r="M53" s="646" t="s">
        <v>488</v>
      </c>
      <c r="N53" s="646" t="s">
        <v>488</v>
      </c>
      <c r="O53" s="646" t="s">
        <v>488</v>
      </c>
      <c r="P53" s="646" t="s">
        <v>488</v>
      </c>
      <c r="Q53" s="660" t="str">
        <f>C53</f>
        <v>нд</v>
      </c>
      <c r="R53" s="646" t="s">
        <v>488</v>
      </c>
      <c r="S53" s="646" t="s">
        <v>488</v>
      </c>
      <c r="T53" s="646" t="s">
        <v>488</v>
      </c>
      <c r="U53" s="646" t="s">
        <v>488</v>
      </c>
      <c r="V53" s="646" t="s">
        <v>488</v>
      </c>
      <c r="W53" s="646" t="s">
        <v>488</v>
      </c>
      <c r="X53" s="646" t="s">
        <v>488</v>
      </c>
      <c r="Y53" s="646" t="s">
        <v>488</v>
      </c>
      <c r="Z53" s="646" t="s">
        <v>488</v>
      </c>
      <c r="AA53" s="646" t="s">
        <v>488</v>
      </c>
      <c r="AB53" s="646" t="s">
        <v>488</v>
      </c>
      <c r="AC53" s="646" t="s">
        <v>488</v>
      </c>
      <c r="AD53" s="646" t="s">
        <v>488</v>
      </c>
      <c r="AE53" s="646" t="s">
        <v>488</v>
      </c>
      <c r="AF53" s="646" t="s">
        <v>488</v>
      </c>
      <c r="AG53" s="646" t="s">
        <v>488</v>
      </c>
      <c r="AH53" s="646" t="s">
        <v>488</v>
      </c>
      <c r="AI53" s="646" t="s">
        <v>488</v>
      </c>
      <c r="AJ53" s="646" t="s">
        <v>488</v>
      </c>
      <c r="AK53" s="660">
        <f t="shared" si="3"/>
        <v>0</v>
      </c>
      <c r="AL53" s="1055">
        <f>SUM(S53,W53,AA53,AE53,AI53)</f>
        <v>0</v>
      </c>
      <c r="AM53" s="660" t="s">
        <v>488</v>
      </c>
    </row>
    <row r="54" spans="1:39" x14ac:dyDescent="0.25">
      <c r="A54" s="655" t="s">
        <v>142</v>
      </c>
      <c r="B54" s="647" t="s">
        <v>938</v>
      </c>
      <c r="C54" s="1021" t="s">
        <v>488</v>
      </c>
      <c r="D54" s="646" t="s">
        <v>488</v>
      </c>
      <c r="E54" s="646" t="s">
        <v>488</v>
      </c>
      <c r="F54" s="646" t="s">
        <v>488</v>
      </c>
      <c r="G54" s="646" t="s">
        <v>488</v>
      </c>
      <c r="H54" s="646" t="s">
        <v>488</v>
      </c>
      <c r="I54" s="646" t="s">
        <v>488</v>
      </c>
      <c r="J54" s="646" t="s">
        <v>488</v>
      </c>
      <c r="K54" s="646" t="s">
        <v>488</v>
      </c>
      <c r="L54" s="646" t="s">
        <v>488</v>
      </c>
      <c r="M54" s="646" t="s">
        <v>488</v>
      </c>
      <c r="N54" s="646" t="s">
        <v>488</v>
      </c>
      <c r="O54" s="646" t="s">
        <v>488</v>
      </c>
      <c r="P54" s="646" t="s">
        <v>488</v>
      </c>
      <c r="Q54" s="646" t="s">
        <v>488</v>
      </c>
      <c r="R54" s="646" t="s">
        <v>488</v>
      </c>
      <c r="S54" s="646" t="s">
        <v>488</v>
      </c>
      <c r="T54" s="646" t="s">
        <v>488</v>
      </c>
      <c r="U54" s="646" t="s">
        <v>488</v>
      </c>
      <c r="V54" s="646" t="s">
        <v>488</v>
      </c>
      <c r="W54" s="646" t="s">
        <v>488</v>
      </c>
      <c r="X54" s="646" t="s">
        <v>488</v>
      </c>
      <c r="Y54" s="646" t="s">
        <v>488</v>
      </c>
      <c r="Z54" s="646" t="s">
        <v>488</v>
      </c>
      <c r="AA54" s="646" t="s">
        <v>488</v>
      </c>
      <c r="AB54" s="646" t="s">
        <v>488</v>
      </c>
      <c r="AC54" s="646" t="s">
        <v>488</v>
      </c>
      <c r="AD54" s="646" t="s">
        <v>488</v>
      </c>
      <c r="AE54" s="646" t="s">
        <v>488</v>
      </c>
      <c r="AF54" s="646" t="s">
        <v>488</v>
      </c>
      <c r="AG54" s="646" t="s">
        <v>488</v>
      </c>
      <c r="AH54" s="646" t="s">
        <v>488</v>
      </c>
      <c r="AI54" s="646" t="s">
        <v>488</v>
      </c>
      <c r="AJ54" s="646" t="s">
        <v>488</v>
      </c>
      <c r="AK54" s="646" t="s">
        <v>488</v>
      </c>
      <c r="AL54" s="1055">
        <f t="shared" ref="AL54:AL68" si="9">SUM(S54,W54,AA54,AE54,AI54)</f>
        <v>0</v>
      </c>
      <c r="AM54" s="660" t="s">
        <v>488</v>
      </c>
    </row>
    <row r="55" spans="1:39" x14ac:dyDescent="0.25">
      <c r="A55" s="655" t="s">
        <v>141</v>
      </c>
      <c r="B55" s="647" t="s">
        <v>154</v>
      </c>
      <c r="C55" s="1021" t="s">
        <v>488</v>
      </c>
      <c r="D55" s="646" t="s">
        <v>488</v>
      </c>
      <c r="E55" s="646" t="s">
        <v>488</v>
      </c>
      <c r="F55" s="646" t="s">
        <v>488</v>
      </c>
      <c r="G55" s="646" t="s">
        <v>488</v>
      </c>
      <c r="H55" s="646" t="s">
        <v>488</v>
      </c>
      <c r="I55" s="646" t="s">
        <v>488</v>
      </c>
      <c r="J55" s="646" t="s">
        <v>488</v>
      </c>
      <c r="K55" s="646" t="s">
        <v>488</v>
      </c>
      <c r="L55" s="646" t="s">
        <v>488</v>
      </c>
      <c r="M55" s="646" t="s">
        <v>488</v>
      </c>
      <c r="N55" s="646" t="s">
        <v>488</v>
      </c>
      <c r="O55" s="646" t="s">
        <v>488</v>
      </c>
      <c r="P55" s="646" t="s">
        <v>488</v>
      </c>
      <c r="Q55" s="646" t="s">
        <v>488</v>
      </c>
      <c r="R55" s="646" t="s">
        <v>488</v>
      </c>
      <c r="S55" s="646" t="s">
        <v>488</v>
      </c>
      <c r="T55" s="646" t="s">
        <v>488</v>
      </c>
      <c r="U55" s="646" t="s">
        <v>488</v>
      </c>
      <c r="V55" s="646" t="s">
        <v>488</v>
      </c>
      <c r="W55" s="646" t="s">
        <v>488</v>
      </c>
      <c r="X55" s="646" t="s">
        <v>488</v>
      </c>
      <c r="Y55" s="646" t="s">
        <v>488</v>
      </c>
      <c r="Z55" s="646" t="s">
        <v>488</v>
      </c>
      <c r="AA55" s="646" t="s">
        <v>488</v>
      </c>
      <c r="AB55" s="646" t="s">
        <v>488</v>
      </c>
      <c r="AC55" s="646" t="s">
        <v>488</v>
      </c>
      <c r="AD55" s="646" t="s">
        <v>488</v>
      </c>
      <c r="AE55" s="646" t="s">
        <v>488</v>
      </c>
      <c r="AF55" s="646" t="s">
        <v>488</v>
      </c>
      <c r="AG55" s="646" t="s">
        <v>488</v>
      </c>
      <c r="AH55" s="646" t="s">
        <v>488</v>
      </c>
      <c r="AI55" s="646" t="s">
        <v>488</v>
      </c>
      <c r="AJ55" s="646" t="s">
        <v>488</v>
      </c>
      <c r="AK55" s="646" t="s">
        <v>488</v>
      </c>
      <c r="AL55" s="1055">
        <f t="shared" si="9"/>
        <v>0</v>
      </c>
      <c r="AM55" s="660" t="s">
        <v>488</v>
      </c>
    </row>
    <row r="56" spans="1:39" ht="31.5" x14ac:dyDescent="0.25">
      <c r="A56" s="655" t="s">
        <v>140</v>
      </c>
      <c r="B56" s="647" t="s">
        <v>939</v>
      </c>
      <c r="C56" s="1021" t="s">
        <v>488</v>
      </c>
      <c r="D56" s="646" t="s">
        <v>488</v>
      </c>
      <c r="E56" s="646" t="s">
        <v>488</v>
      </c>
      <c r="F56" s="646" t="s">
        <v>488</v>
      </c>
      <c r="G56" s="646" t="s">
        <v>488</v>
      </c>
      <c r="H56" s="646" t="s">
        <v>488</v>
      </c>
      <c r="I56" s="646" t="s">
        <v>488</v>
      </c>
      <c r="J56" s="646" t="s">
        <v>488</v>
      </c>
      <c r="K56" s="646" t="s">
        <v>488</v>
      </c>
      <c r="L56" s="646" t="s">
        <v>488</v>
      </c>
      <c r="M56" s="646" t="s">
        <v>488</v>
      </c>
      <c r="N56" s="646" t="s">
        <v>488</v>
      </c>
      <c r="O56" s="646" t="s">
        <v>488</v>
      </c>
      <c r="P56" s="646" t="s">
        <v>488</v>
      </c>
      <c r="Q56" s="646" t="str">
        <f>C56</f>
        <v>нд</v>
      </c>
      <c r="R56" s="646" t="s">
        <v>488</v>
      </c>
      <c r="S56" s="646" t="s">
        <v>488</v>
      </c>
      <c r="T56" s="646" t="s">
        <v>488</v>
      </c>
      <c r="U56" s="646" t="s">
        <v>488</v>
      </c>
      <c r="V56" s="646" t="s">
        <v>488</v>
      </c>
      <c r="W56" s="646" t="s">
        <v>488</v>
      </c>
      <c r="X56" s="646" t="s">
        <v>488</v>
      </c>
      <c r="Y56" s="646" t="s">
        <v>488</v>
      </c>
      <c r="Z56" s="646" t="s">
        <v>488</v>
      </c>
      <c r="AA56" s="646" t="s">
        <v>488</v>
      </c>
      <c r="AB56" s="646" t="s">
        <v>488</v>
      </c>
      <c r="AC56" s="646" t="s">
        <v>488</v>
      </c>
      <c r="AD56" s="646" t="s">
        <v>488</v>
      </c>
      <c r="AE56" s="646" t="s">
        <v>488</v>
      </c>
      <c r="AF56" s="646" t="s">
        <v>488</v>
      </c>
      <c r="AG56" s="646" t="s">
        <v>488</v>
      </c>
      <c r="AH56" s="646" t="s">
        <v>488</v>
      </c>
      <c r="AI56" s="646" t="s">
        <v>488</v>
      </c>
      <c r="AJ56" s="646" t="s">
        <v>488</v>
      </c>
      <c r="AK56" s="660">
        <f t="shared" si="3"/>
        <v>0</v>
      </c>
      <c r="AL56" s="1055">
        <f t="shared" si="9"/>
        <v>0</v>
      </c>
      <c r="AM56" s="660" t="s">
        <v>488</v>
      </c>
    </row>
    <row r="57" spans="1:39" ht="31.5" x14ac:dyDescent="0.25">
      <c r="A57" s="655" t="s">
        <v>139</v>
      </c>
      <c r="B57" s="647" t="s">
        <v>940</v>
      </c>
      <c r="C57" s="1021" t="s">
        <v>488</v>
      </c>
      <c r="D57" s="646" t="s">
        <v>488</v>
      </c>
      <c r="E57" s="646" t="s">
        <v>488</v>
      </c>
      <c r="F57" s="646" t="s">
        <v>488</v>
      </c>
      <c r="G57" s="646" t="s">
        <v>488</v>
      </c>
      <c r="H57" s="646" t="s">
        <v>488</v>
      </c>
      <c r="I57" s="646" t="s">
        <v>488</v>
      </c>
      <c r="J57" s="646" t="s">
        <v>488</v>
      </c>
      <c r="K57" s="646" t="s">
        <v>488</v>
      </c>
      <c r="L57" s="646" t="s">
        <v>488</v>
      </c>
      <c r="M57" s="646" t="s">
        <v>488</v>
      </c>
      <c r="N57" s="646" t="s">
        <v>488</v>
      </c>
      <c r="O57" s="646" t="s">
        <v>488</v>
      </c>
      <c r="P57" s="646" t="s">
        <v>488</v>
      </c>
      <c r="Q57" s="646" t="str">
        <f t="shared" ref="Q57" si="10">C57</f>
        <v>нд</v>
      </c>
      <c r="R57" s="646" t="s">
        <v>488</v>
      </c>
      <c r="S57" s="646" t="s">
        <v>488</v>
      </c>
      <c r="T57" s="646" t="s">
        <v>488</v>
      </c>
      <c r="U57" s="646" t="s">
        <v>488</v>
      </c>
      <c r="V57" s="646" t="s">
        <v>488</v>
      </c>
      <c r="W57" s="646" t="s">
        <v>488</v>
      </c>
      <c r="X57" s="646" t="s">
        <v>488</v>
      </c>
      <c r="Y57" s="646" t="s">
        <v>488</v>
      </c>
      <c r="Z57" s="646" t="s">
        <v>488</v>
      </c>
      <c r="AA57" s="646" t="s">
        <v>488</v>
      </c>
      <c r="AB57" s="646" t="s">
        <v>488</v>
      </c>
      <c r="AC57" s="646" t="s">
        <v>488</v>
      </c>
      <c r="AD57" s="646" t="s">
        <v>488</v>
      </c>
      <c r="AE57" s="646" t="s">
        <v>488</v>
      </c>
      <c r="AF57" s="646" t="s">
        <v>488</v>
      </c>
      <c r="AG57" s="646" t="s">
        <v>488</v>
      </c>
      <c r="AH57" s="646" t="s">
        <v>488</v>
      </c>
      <c r="AI57" s="646" t="s">
        <v>488</v>
      </c>
      <c r="AJ57" s="646" t="s">
        <v>488</v>
      </c>
      <c r="AK57" s="1017" t="s">
        <v>488</v>
      </c>
      <c r="AL57" s="1055">
        <f t="shared" si="9"/>
        <v>0</v>
      </c>
      <c r="AM57" s="660" t="s">
        <v>488</v>
      </c>
    </row>
    <row r="58" spans="1:39" x14ac:dyDescent="0.25">
      <c r="A58" s="655" t="s">
        <v>138</v>
      </c>
      <c r="B58" s="647" t="s">
        <v>941</v>
      </c>
      <c r="C58" s="1021">
        <v>1.68</v>
      </c>
      <c r="D58" s="646">
        <f>D42</f>
        <v>0</v>
      </c>
      <c r="E58" s="646" t="s">
        <v>488</v>
      </c>
      <c r="F58" s="646" t="s">
        <v>488</v>
      </c>
      <c r="G58" s="646" t="s">
        <v>488</v>
      </c>
      <c r="H58" s="646" t="s">
        <v>488</v>
      </c>
      <c r="I58" s="646" t="s">
        <v>488</v>
      </c>
      <c r="J58" s="646" t="s">
        <v>488</v>
      </c>
      <c r="K58" s="646" t="s">
        <v>488</v>
      </c>
      <c r="L58" s="646" t="s">
        <v>488</v>
      </c>
      <c r="M58" s="646" t="s">
        <v>488</v>
      </c>
      <c r="N58" s="646" t="s">
        <v>488</v>
      </c>
      <c r="O58" s="646" t="s">
        <v>488</v>
      </c>
      <c r="P58" s="646" t="s">
        <v>488</v>
      </c>
      <c r="Q58" s="646" t="s">
        <v>488</v>
      </c>
      <c r="R58" s="646" t="s">
        <v>488</v>
      </c>
      <c r="S58" s="646" t="s">
        <v>488</v>
      </c>
      <c r="T58" s="646" t="s">
        <v>488</v>
      </c>
      <c r="U58" s="646">
        <f>C58</f>
        <v>1.68</v>
      </c>
      <c r="V58" s="646" t="s">
        <v>488</v>
      </c>
      <c r="W58" s="646" t="s">
        <v>488</v>
      </c>
      <c r="X58" s="646" t="s">
        <v>488</v>
      </c>
      <c r="Y58" s="646" t="s">
        <v>488</v>
      </c>
      <c r="Z58" s="646" t="s">
        <v>488</v>
      </c>
      <c r="AA58" s="646" t="s">
        <v>488</v>
      </c>
      <c r="AB58" s="646" t="s">
        <v>488</v>
      </c>
      <c r="AC58" s="646" t="s">
        <v>488</v>
      </c>
      <c r="AD58" s="646" t="s">
        <v>488</v>
      </c>
      <c r="AE58" s="646" t="s">
        <v>488</v>
      </c>
      <c r="AF58" s="646" t="s">
        <v>488</v>
      </c>
      <c r="AG58" s="646" t="s">
        <v>488</v>
      </c>
      <c r="AH58" s="646" t="s">
        <v>488</v>
      </c>
      <c r="AI58" s="646" t="s">
        <v>488</v>
      </c>
      <c r="AJ58" s="646" t="s">
        <v>488</v>
      </c>
      <c r="AK58" s="660">
        <f t="shared" si="3"/>
        <v>1.68</v>
      </c>
      <c r="AL58" s="1055">
        <f t="shared" si="9"/>
        <v>0</v>
      </c>
      <c r="AM58" s="660" t="s">
        <v>488</v>
      </c>
    </row>
    <row r="59" spans="1:39" x14ac:dyDescent="0.25">
      <c r="A59" s="655" t="s">
        <v>1042</v>
      </c>
      <c r="B59" s="647" t="s">
        <v>942</v>
      </c>
      <c r="C59" s="1021" t="s">
        <v>488</v>
      </c>
      <c r="D59" s="646" t="s">
        <v>488</v>
      </c>
      <c r="E59" s="646" t="s">
        <v>488</v>
      </c>
      <c r="F59" s="646" t="s">
        <v>488</v>
      </c>
      <c r="G59" s="646" t="s">
        <v>488</v>
      </c>
      <c r="H59" s="646" t="s">
        <v>488</v>
      </c>
      <c r="I59" s="646" t="s">
        <v>488</v>
      </c>
      <c r="J59" s="646" t="s">
        <v>488</v>
      </c>
      <c r="K59" s="646" t="s">
        <v>488</v>
      </c>
      <c r="L59" s="646" t="s">
        <v>488</v>
      </c>
      <c r="M59" s="646" t="s">
        <v>488</v>
      </c>
      <c r="N59" s="646" t="s">
        <v>488</v>
      </c>
      <c r="O59" s="646" t="s">
        <v>488</v>
      </c>
      <c r="P59" s="646" t="s">
        <v>488</v>
      </c>
      <c r="Q59" s="646" t="s">
        <v>488</v>
      </c>
      <c r="R59" s="646" t="s">
        <v>488</v>
      </c>
      <c r="S59" s="646" t="s">
        <v>488</v>
      </c>
      <c r="T59" s="646" t="s">
        <v>488</v>
      </c>
      <c r="U59" s="646" t="s">
        <v>488</v>
      </c>
      <c r="V59" s="646" t="s">
        <v>488</v>
      </c>
      <c r="W59" s="646" t="s">
        <v>488</v>
      </c>
      <c r="X59" s="646" t="s">
        <v>488</v>
      </c>
      <c r="Y59" s="646" t="s">
        <v>488</v>
      </c>
      <c r="Z59" s="646" t="s">
        <v>488</v>
      </c>
      <c r="AA59" s="646" t="s">
        <v>488</v>
      </c>
      <c r="AB59" s="646" t="s">
        <v>488</v>
      </c>
      <c r="AC59" s="646" t="s">
        <v>488</v>
      </c>
      <c r="AD59" s="646" t="s">
        <v>488</v>
      </c>
      <c r="AE59" s="646" t="s">
        <v>488</v>
      </c>
      <c r="AF59" s="646" t="s">
        <v>488</v>
      </c>
      <c r="AG59" s="646" t="s">
        <v>488</v>
      </c>
      <c r="AH59" s="646" t="s">
        <v>488</v>
      </c>
      <c r="AI59" s="646" t="s">
        <v>488</v>
      </c>
      <c r="AJ59" s="646" t="s">
        <v>488</v>
      </c>
      <c r="AK59" s="646" t="s">
        <v>488</v>
      </c>
      <c r="AL59" s="1055">
        <f t="shared" si="9"/>
        <v>0</v>
      </c>
      <c r="AM59" s="660" t="s">
        <v>488</v>
      </c>
    </row>
    <row r="60" spans="1:39" x14ac:dyDescent="0.25">
      <c r="A60" s="655" t="s">
        <v>1043</v>
      </c>
      <c r="B60" s="647" t="s">
        <v>943</v>
      </c>
      <c r="C60" s="1021" t="s">
        <v>488</v>
      </c>
      <c r="D60" s="646" t="s">
        <v>488</v>
      </c>
      <c r="E60" s="646" t="s">
        <v>488</v>
      </c>
      <c r="F60" s="646" t="s">
        <v>488</v>
      </c>
      <c r="G60" s="646" t="s">
        <v>488</v>
      </c>
      <c r="H60" s="646" t="s">
        <v>488</v>
      </c>
      <c r="I60" s="646" t="s">
        <v>488</v>
      </c>
      <c r="J60" s="646" t="s">
        <v>488</v>
      </c>
      <c r="K60" s="646" t="s">
        <v>488</v>
      </c>
      <c r="L60" s="646" t="s">
        <v>488</v>
      </c>
      <c r="M60" s="646" t="s">
        <v>488</v>
      </c>
      <c r="N60" s="646" t="s">
        <v>488</v>
      </c>
      <c r="O60" s="646" t="s">
        <v>488</v>
      </c>
      <c r="P60" s="646" t="s">
        <v>488</v>
      </c>
      <c r="Q60" s="646" t="s">
        <v>488</v>
      </c>
      <c r="R60" s="646" t="s">
        <v>488</v>
      </c>
      <c r="S60" s="646" t="s">
        <v>488</v>
      </c>
      <c r="T60" s="646" t="s">
        <v>488</v>
      </c>
      <c r="U60" s="646" t="s">
        <v>488</v>
      </c>
      <c r="V60" s="646" t="s">
        <v>488</v>
      </c>
      <c r="W60" s="646" t="s">
        <v>488</v>
      </c>
      <c r="X60" s="646" t="s">
        <v>488</v>
      </c>
      <c r="Y60" s="646" t="s">
        <v>488</v>
      </c>
      <c r="Z60" s="646" t="s">
        <v>488</v>
      </c>
      <c r="AA60" s="646" t="s">
        <v>488</v>
      </c>
      <c r="AB60" s="646" t="s">
        <v>488</v>
      </c>
      <c r="AC60" s="646" t="s">
        <v>488</v>
      </c>
      <c r="AD60" s="646" t="s">
        <v>488</v>
      </c>
      <c r="AE60" s="646" t="s">
        <v>488</v>
      </c>
      <c r="AF60" s="646" t="s">
        <v>488</v>
      </c>
      <c r="AG60" s="646" t="s">
        <v>488</v>
      </c>
      <c r="AH60" s="646" t="s">
        <v>488</v>
      </c>
      <c r="AI60" s="646" t="s">
        <v>488</v>
      </c>
      <c r="AJ60" s="646" t="s">
        <v>488</v>
      </c>
      <c r="AK60" s="646" t="s">
        <v>488</v>
      </c>
      <c r="AL60" s="1055">
        <f t="shared" si="9"/>
        <v>0</v>
      </c>
      <c r="AM60" s="660" t="s">
        <v>488</v>
      </c>
    </row>
    <row r="61" spans="1:39" x14ac:dyDescent="0.25">
      <c r="A61" s="655" t="s">
        <v>1044</v>
      </c>
      <c r="B61" s="647" t="s">
        <v>944</v>
      </c>
      <c r="C61" s="1021" t="s">
        <v>488</v>
      </c>
      <c r="D61" s="646" t="s">
        <v>488</v>
      </c>
      <c r="E61" s="646" t="s">
        <v>488</v>
      </c>
      <c r="F61" s="646" t="s">
        <v>488</v>
      </c>
      <c r="G61" s="646" t="s">
        <v>488</v>
      </c>
      <c r="H61" s="646" t="s">
        <v>488</v>
      </c>
      <c r="I61" s="646" t="s">
        <v>488</v>
      </c>
      <c r="J61" s="646" t="s">
        <v>488</v>
      </c>
      <c r="K61" s="646" t="s">
        <v>488</v>
      </c>
      <c r="L61" s="646" t="s">
        <v>488</v>
      </c>
      <c r="M61" s="646" t="s">
        <v>488</v>
      </c>
      <c r="N61" s="646" t="s">
        <v>488</v>
      </c>
      <c r="O61" s="646" t="s">
        <v>488</v>
      </c>
      <c r="P61" s="646" t="s">
        <v>488</v>
      </c>
      <c r="Q61" s="646" t="s">
        <v>488</v>
      </c>
      <c r="R61" s="646" t="s">
        <v>488</v>
      </c>
      <c r="S61" s="646" t="s">
        <v>488</v>
      </c>
      <c r="T61" s="646" t="s">
        <v>488</v>
      </c>
      <c r="U61" s="646" t="s">
        <v>488</v>
      </c>
      <c r="V61" s="646" t="s">
        <v>488</v>
      </c>
      <c r="W61" s="646" t="s">
        <v>488</v>
      </c>
      <c r="X61" s="646" t="s">
        <v>488</v>
      </c>
      <c r="Y61" s="646" t="s">
        <v>488</v>
      </c>
      <c r="Z61" s="646" t="s">
        <v>488</v>
      </c>
      <c r="AA61" s="646" t="s">
        <v>488</v>
      </c>
      <c r="AB61" s="646" t="s">
        <v>488</v>
      </c>
      <c r="AC61" s="646" t="s">
        <v>488</v>
      </c>
      <c r="AD61" s="646" t="s">
        <v>488</v>
      </c>
      <c r="AE61" s="646" t="s">
        <v>488</v>
      </c>
      <c r="AF61" s="646" t="s">
        <v>488</v>
      </c>
      <c r="AG61" s="646" t="s">
        <v>488</v>
      </c>
      <c r="AH61" s="646" t="s">
        <v>488</v>
      </c>
      <c r="AI61" s="646" t="s">
        <v>488</v>
      </c>
      <c r="AJ61" s="646" t="s">
        <v>488</v>
      </c>
      <c r="AK61" s="646" t="s">
        <v>488</v>
      </c>
      <c r="AL61" s="1055">
        <f t="shared" si="9"/>
        <v>0</v>
      </c>
      <c r="AM61" s="660" t="s">
        <v>488</v>
      </c>
    </row>
    <row r="62" spans="1:39" x14ac:dyDescent="0.25">
      <c r="A62" s="655" t="s">
        <v>1045</v>
      </c>
      <c r="B62" s="647" t="s">
        <v>945</v>
      </c>
      <c r="C62" s="1021" t="s">
        <v>488</v>
      </c>
      <c r="D62" s="646" t="s">
        <v>488</v>
      </c>
      <c r="E62" s="646" t="s">
        <v>488</v>
      </c>
      <c r="F62" s="646" t="s">
        <v>488</v>
      </c>
      <c r="G62" s="646" t="s">
        <v>488</v>
      </c>
      <c r="H62" s="646" t="s">
        <v>488</v>
      </c>
      <c r="I62" s="646" t="s">
        <v>488</v>
      </c>
      <c r="J62" s="646" t="s">
        <v>488</v>
      </c>
      <c r="K62" s="646" t="s">
        <v>488</v>
      </c>
      <c r="L62" s="646" t="s">
        <v>488</v>
      </c>
      <c r="M62" s="646" t="s">
        <v>488</v>
      </c>
      <c r="N62" s="646" t="s">
        <v>488</v>
      </c>
      <c r="O62" s="646" t="s">
        <v>488</v>
      </c>
      <c r="P62" s="646" t="s">
        <v>488</v>
      </c>
      <c r="Q62" s="646" t="s">
        <v>488</v>
      </c>
      <c r="R62" s="646" t="s">
        <v>488</v>
      </c>
      <c r="S62" s="646" t="s">
        <v>488</v>
      </c>
      <c r="T62" s="646" t="s">
        <v>488</v>
      </c>
      <c r="U62" s="646" t="s">
        <v>488</v>
      </c>
      <c r="V62" s="646" t="s">
        <v>488</v>
      </c>
      <c r="W62" s="646" t="s">
        <v>488</v>
      </c>
      <c r="X62" s="646" t="s">
        <v>488</v>
      </c>
      <c r="Y62" s="646" t="s">
        <v>488</v>
      </c>
      <c r="Z62" s="646" t="s">
        <v>488</v>
      </c>
      <c r="AA62" s="646" t="s">
        <v>488</v>
      </c>
      <c r="AB62" s="646" t="s">
        <v>488</v>
      </c>
      <c r="AC62" s="646" t="s">
        <v>488</v>
      </c>
      <c r="AD62" s="646" t="s">
        <v>488</v>
      </c>
      <c r="AE62" s="646" t="s">
        <v>488</v>
      </c>
      <c r="AF62" s="646" t="s">
        <v>488</v>
      </c>
      <c r="AG62" s="646" t="s">
        <v>488</v>
      </c>
      <c r="AH62" s="646" t="s">
        <v>488</v>
      </c>
      <c r="AI62" s="646" t="s">
        <v>488</v>
      </c>
      <c r="AJ62" s="646" t="s">
        <v>488</v>
      </c>
      <c r="AK62" s="646" t="s">
        <v>488</v>
      </c>
      <c r="AL62" s="1055">
        <f t="shared" si="9"/>
        <v>0</v>
      </c>
      <c r="AM62" s="660" t="s">
        <v>488</v>
      </c>
    </row>
    <row r="63" spans="1:39" x14ac:dyDescent="0.25">
      <c r="A63" s="655" t="s">
        <v>1046</v>
      </c>
      <c r="B63" s="647" t="s">
        <v>946</v>
      </c>
      <c r="C63" s="1021" t="s">
        <v>488</v>
      </c>
      <c r="D63" s="646" t="s">
        <v>488</v>
      </c>
      <c r="E63" s="646" t="s">
        <v>488</v>
      </c>
      <c r="F63" s="646" t="s">
        <v>488</v>
      </c>
      <c r="G63" s="646" t="s">
        <v>488</v>
      </c>
      <c r="H63" s="646" t="s">
        <v>488</v>
      </c>
      <c r="I63" s="646" t="s">
        <v>488</v>
      </c>
      <c r="J63" s="646" t="s">
        <v>488</v>
      </c>
      <c r="K63" s="646" t="s">
        <v>488</v>
      </c>
      <c r="L63" s="646" t="s">
        <v>488</v>
      </c>
      <c r="M63" s="646" t="s">
        <v>488</v>
      </c>
      <c r="N63" s="646" t="s">
        <v>488</v>
      </c>
      <c r="O63" s="646" t="s">
        <v>488</v>
      </c>
      <c r="P63" s="646" t="s">
        <v>488</v>
      </c>
      <c r="Q63" s="646" t="s">
        <v>488</v>
      </c>
      <c r="R63" s="646" t="s">
        <v>488</v>
      </c>
      <c r="S63" s="646" t="s">
        <v>488</v>
      </c>
      <c r="T63" s="646" t="s">
        <v>488</v>
      </c>
      <c r="U63" s="646" t="s">
        <v>488</v>
      </c>
      <c r="V63" s="646" t="s">
        <v>488</v>
      </c>
      <c r="W63" s="646" t="s">
        <v>488</v>
      </c>
      <c r="X63" s="646" t="s">
        <v>488</v>
      </c>
      <c r="Y63" s="646" t="s">
        <v>488</v>
      </c>
      <c r="Z63" s="646" t="s">
        <v>488</v>
      </c>
      <c r="AA63" s="646" t="s">
        <v>488</v>
      </c>
      <c r="AB63" s="646" t="s">
        <v>488</v>
      </c>
      <c r="AC63" s="646" t="s">
        <v>488</v>
      </c>
      <c r="AD63" s="646" t="s">
        <v>488</v>
      </c>
      <c r="AE63" s="646" t="s">
        <v>488</v>
      </c>
      <c r="AF63" s="646" t="s">
        <v>488</v>
      </c>
      <c r="AG63" s="646" t="s">
        <v>488</v>
      </c>
      <c r="AH63" s="646" t="s">
        <v>488</v>
      </c>
      <c r="AI63" s="646" t="s">
        <v>488</v>
      </c>
      <c r="AJ63" s="646" t="s">
        <v>488</v>
      </c>
      <c r="AK63" s="646" t="s">
        <v>488</v>
      </c>
      <c r="AL63" s="1055">
        <f t="shared" si="9"/>
        <v>0</v>
      </c>
      <c r="AM63" s="660" t="s">
        <v>488</v>
      </c>
    </row>
    <row r="64" spans="1:39" x14ac:dyDescent="0.25">
      <c r="A64" s="655" t="s">
        <v>1047</v>
      </c>
      <c r="B64" s="647" t="s">
        <v>947</v>
      </c>
      <c r="C64" s="1021" t="s">
        <v>488</v>
      </c>
      <c r="D64" s="646" t="s">
        <v>488</v>
      </c>
      <c r="E64" s="646" t="s">
        <v>488</v>
      </c>
      <c r="F64" s="646" t="s">
        <v>488</v>
      </c>
      <c r="G64" s="646" t="s">
        <v>488</v>
      </c>
      <c r="H64" s="646" t="s">
        <v>488</v>
      </c>
      <c r="I64" s="646" t="s">
        <v>488</v>
      </c>
      <c r="J64" s="646" t="s">
        <v>488</v>
      </c>
      <c r="K64" s="646" t="s">
        <v>488</v>
      </c>
      <c r="L64" s="646" t="s">
        <v>488</v>
      </c>
      <c r="M64" s="646" t="s">
        <v>488</v>
      </c>
      <c r="N64" s="646" t="s">
        <v>488</v>
      </c>
      <c r="O64" s="646" t="s">
        <v>488</v>
      </c>
      <c r="P64" s="646" t="s">
        <v>488</v>
      </c>
      <c r="Q64" s="646" t="s">
        <v>488</v>
      </c>
      <c r="R64" s="646" t="s">
        <v>488</v>
      </c>
      <c r="S64" s="646" t="s">
        <v>488</v>
      </c>
      <c r="T64" s="646" t="s">
        <v>488</v>
      </c>
      <c r="U64" s="646" t="s">
        <v>488</v>
      </c>
      <c r="V64" s="646" t="s">
        <v>488</v>
      </c>
      <c r="W64" s="646" t="s">
        <v>488</v>
      </c>
      <c r="X64" s="646" t="s">
        <v>488</v>
      </c>
      <c r="Y64" s="646" t="s">
        <v>488</v>
      </c>
      <c r="Z64" s="646" t="s">
        <v>488</v>
      </c>
      <c r="AA64" s="646" t="s">
        <v>488</v>
      </c>
      <c r="AB64" s="646" t="s">
        <v>488</v>
      </c>
      <c r="AC64" s="646" t="s">
        <v>488</v>
      </c>
      <c r="AD64" s="646" t="s">
        <v>488</v>
      </c>
      <c r="AE64" s="646" t="s">
        <v>488</v>
      </c>
      <c r="AF64" s="646" t="s">
        <v>488</v>
      </c>
      <c r="AG64" s="646" t="s">
        <v>488</v>
      </c>
      <c r="AH64" s="646" t="s">
        <v>488</v>
      </c>
      <c r="AI64" s="646" t="s">
        <v>488</v>
      </c>
      <c r="AJ64" s="646" t="s">
        <v>488</v>
      </c>
      <c r="AK64" s="646" t="s">
        <v>488</v>
      </c>
      <c r="AL64" s="1055">
        <f t="shared" si="9"/>
        <v>0</v>
      </c>
      <c r="AM64" s="660" t="s">
        <v>488</v>
      </c>
    </row>
    <row r="65" spans="1:39" x14ac:dyDescent="0.25">
      <c r="A65" s="655" t="s">
        <v>1048</v>
      </c>
      <c r="B65" s="647" t="s">
        <v>948</v>
      </c>
      <c r="C65" s="1021" t="s">
        <v>488</v>
      </c>
      <c r="D65" s="646" t="s">
        <v>488</v>
      </c>
      <c r="E65" s="646" t="s">
        <v>488</v>
      </c>
      <c r="F65" s="646" t="s">
        <v>488</v>
      </c>
      <c r="G65" s="646" t="s">
        <v>488</v>
      </c>
      <c r="H65" s="646" t="s">
        <v>488</v>
      </c>
      <c r="I65" s="646" t="s">
        <v>488</v>
      </c>
      <c r="J65" s="646" t="s">
        <v>488</v>
      </c>
      <c r="K65" s="646" t="s">
        <v>488</v>
      </c>
      <c r="L65" s="646" t="s">
        <v>488</v>
      </c>
      <c r="M65" s="646" t="s">
        <v>488</v>
      </c>
      <c r="N65" s="646" t="s">
        <v>488</v>
      </c>
      <c r="O65" s="646" t="s">
        <v>488</v>
      </c>
      <c r="P65" s="646" t="s">
        <v>488</v>
      </c>
      <c r="Q65" s="646" t="s">
        <v>488</v>
      </c>
      <c r="R65" s="646" t="s">
        <v>488</v>
      </c>
      <c r="S65" s="646" t="s">
        <v>488</v>
      </c>
      <c r="T65" s="646" t="s">
        <v>488</v>
      </c>
      <c r="U65" s="646" t="s">
        <v>488</v>
      </c>
      <c r="V65" s="646" t="s">
        <v>488</v>
      </c>
      <c r="W65" s="646" t="s">
        <v>488</v>
      </c>
      <c r="X65" s="646" t="s">
        <v>488</v>
      </c>
      <c r="Y65" s="646" t="s">
        <v>488</v>
      </c>
      <c r="Z65" s="646" t="s">
        <v>488</v>
      </c>
      <c r="AA65" s="646" t="s">
        <v>488</v>
      </c>
      <c r="AB65" s="646" t="s">
        <v>488</v>
      </c>
      <c r="AC65" s="646" t="s">
        <v>488</v>
      </c>
      <c r="AD65" s="646" t="s">
        <v>488</v>
      </c>
      <c r="AE65" s="646" t="s">
        <v>488</v>
      </c>
      <c r="AF65" s="646" t="s">
        <v>488</v>
      </c>
      <c r="AG65" s="646" t="s">
        <v>488</v>
      </c>
      <c r="AH65" s="646" t="s">
        <v>488</v>
      </c>
      <c r="AI65" s="646" t="s">
        <v>488</v>
      </c>
      <c r="AJ65" s="646" t="s">
        <v>488</v>
      </c>
      <c r="AK65" s="646" t="s">
        <v>488</v>
      </c>
      <c r="AL65" s="1055">
        <f t="shared" si="9"/>
        <v>0</v>
      </c>
      <c r="AM65" s="660" t="s">
        <v>488</v>
      </c>
    </row>
    <row r="66" spans="1:39" x14ac:dyDescent="0.25">
      <c r="A66" s="655" t="s">
        <v>1049</v>
      </c>
      <c r="B66" s="647" t="s">
        <v>949</v>
      </c>
      <c r="C66" s="1021" t="s">
        <v>488</v>
      </c>
      <c r="D66" s="646" t="s">
        <v>488</v>
      </c>
      <c r="E66" s="646" t="s">
        <v>488</v>
      </c>
      <c r="F66" s="646" t="s">
        <v>488</v>
      </c>
      <c r="G66" s="646" t="s">
        <v>488</v>
      </c>
      <c r="H66" s="646" t="s">
        <v>488</v>
      </c>
      <c r="I66" s="646" t="s">
        <v>488</v>
      </c>
      <c r="J66" s="646" t="s">
        <v>488</v>
      </c>
      <c r="K66" s="646" t="s">
        <v>488</v>
      </c>
      <c r="L66" s="646" t="s">
        <v>488</v>
      </c>
      <c r="M66" s="646" t="s">
        <v>488</v>
      </c>
      <c r="N66" s="646" t="s">
        <v>488</v>
      </c>
      <c r="O66" s="646" t="s">
        <v>488</v>
      </c>
      <c r="P66" s="646" t="s">
        <v>488</v>
      </c>
      <c r="Q66" s="646" t="s">
        <v>488</v>
      </c>
      <c r="R66" s="646" t="s">
        <v>488</v>
      </c>
      <c r="S66" s="646" t="s">
        <v>488</v>
      </c>
      <c r="T66" s="646" t="s">
        <v>488</v>
      </c>
      <c r="U66" s="646" t="s">
        <v>488</v>
      </c>
      <c r="V66" s="646" t="s">
        <v>488</v>
      </c>
      <c r="W66" s="646" t="s">
        <v>488</v>
      </c>
      <c r="X66" s="646" t="s">
        <v>488</v>
      </c>
      <c r="Y66" s="646" t="s">
        <v>488</v>
      </c>
      <c r="Z66" s="646" t="s">
        <v>488</v>
      </c>
      <c r="AA66" s="646" t="s">
        <v>488</v>
      </c>
      <c r="AB66" s="646" t="s">
        <v>488</v>
      </c>
      <c r="AC66" s="646" t="s">
        <v>488</v>
      </c>
      <c r="AD66" s="646" t="s">
        <v>488</v>
      </c>
      <c r="AE66" s="646" t="s">
        <v>488</v>
      </c>
      <c r="AF66" s="646" t="s">
        <v>488</v>
      </c>
      <c r="AG66" s="646" t="s">
        <v>488</v>
      </c>
      <c r="AH66" s="646" t="s">
        <v>488</v>
      </c>
      <c r="AI66" s="646" t="s">
        <v>488</v>
      </c>
      <c r="AJ66" s="646" t="s">
        <v>488</v>
      </c>
      <c r="AK66" s="646" t="s">
        <v>488</v>
      </c>
      <c r="AL66" s="1055">
        <f t="shared" si="9"/>
        <v>0</v>
      </c>
      <c r="AM66" s="660" t="s">
        <v>488</v>
      </c>
    </row>
    <row r="67" spans="1:39" ht="31.5" x14ac:dyDescent="0.25">
      <c r="A67" s="647" t="s">
        <v>952</v>
      </c>
      <c r="B67" s="647" t="s">
        <v>951</v>
      </c>
      <c r="C67" s="1021" t="s">
        <v>488</v>
      </c>
      <c r="D67" s="646" t="s">
        <v>488</v>
      </c>
      <c r="E67" s="646" t="s">
        <v>488</v>
      </c>
      <c r="F67" s="646" t="s">
        <v>488</v>
      </c>
      <c r="G67" s="646" t="s">
        <v>488</v>
      </c>
      <c r="H67" s="646" t="s">
        <v>488</v>
      </c>
      <c r="I67" s="646" t="s">
        <v>488</v>
      </c>
      <c r="J67" s="646" t="s">
        <v>488</v>
      </c>
      <c r="K67" s="646" t="s">
        <v>488</v>
      </c>
      <c r="L67" s="646" t="s">
        <v>488</v>
      </c>
      <c r="M67" s="646" t="s">
        <v>488</v>
      </c>
      <c r="N67" s="646" t="s">
        <v>488</v>
      </c>
      <c r="O67" s="646" t="s">
        <v>488</v>
      </c>
      <c r="P67" s="646" t="s">
        <v>488</v>
      </c>
      <c r="Q67" s="646" t="s">
        <v>488</v>
      </c>
      <c r="R67" s="646" t="s">
        <v>488</v>
      </c>
      <c r="S67" s="646" t="s">
        <v>488</v>
      </c>
      <c r="T67" s="646" t="s">
        <v>488</v>
      </c>
      <c r="U67" s="646" t="s">
        <v>488</v>
      </c>
      <c r="V67" s="646" t="s">
        <v>488</v>
      </c>
      <c r="W67" s="646" t="s">
        <v>488</v>
      </c>
      <c r="X67" s="646" t="s">
        <v>488</v>
      </c>
      <c r="Y67" s="646" t="s">
        <v>488</v>
      </c>
      <c r="Z67" s="646" t="s">
        <v>488</v>
      </c>
      <c r="AA67" s="646" t="s">
        <v>488</v>
      </c>
      <c r="AB67" s="646" t="s">
        <v>488</v>
      </c>
      <c r="AC67" s="646" t="s">
        <v>488</v>
      </c>
      <c r="AD67" s="646" t="s">
        <v>488</v>
      </c>
      <c r="AE67" s="646" t="s">
        <v>488</v>
      </c>
      <c r="AF67" s="646" t="s">
        <v>488</v>
      </c>
      <c r="AG67" s="646" t="s">
        <v>488</v>
      </c>
      <c r="AH67" s="646" t="s">
        <v>488</v>
      </c>
      <c r="AI67" s="646" t="s">
        <v>488</v>
      </c>
      <c r="AJ67" s="646" t="s">
        <v>488</v>
      </c>
      <c r="AK67" s="646" t="s">
        <v>488</v>
      </c>
      <c r="AL67" s="1055">
        <f t="shared" si="9"/>
        <v>0</v>
      </c>
      <c r="AM67" s="660" t="s">
        <v>488</v>
      </c>
    </row>
    <row r="68" spans="1:39" ht="31.5" x14ac:dyDescent="0.25">
      <c r="A68" s="647">
        <v>6</v>
      </c>
      <c r="B68" s="647" t="s">
        <v>953</v>
      </c>
      <c r="C68" s="1021" t="s">
        <v>488</v>
      </c>
      <c r="D68" s="646" t="s">
        <v>488</v>
      </c>
      <c r="E68" s="646" t="s">
        <v>488</v>
      </c>
      <c r="F68" s="646" t="s">
        <v>488</v>
      </c>
      <c r="G68" s="646" t="s">
        <v>488</v>
      </c>
      <c r="H68" s="646" t="s">
        <v>488</v>
      </c>
      <c r="I68" s="646" t="s">
        <v>488</v>
      </c>
      <c r="J68" s="646" t="s">
        <v>488</v>
      </c>
      <c r="K68" s="646" t="s">
        <v>488</v>
      </c>
      <c r="L68" s="646" t="s">
        <v>488</v>
      </c>
      <c r="M68" s="646" t="s">
        <v>488</v>
      </c>
      <c r="N68" s="646" t="s">
        <v>488</v>
      </c>
      <c r="O68" s="646" t="s">
        <v>488</v>
      </c>
      <c r="P68" s="646" t="s">
        <v>488</v>
      </c>
      <c r="Q68" s="646" t="s">
        <v>488</v>
      </c>
      <c r="R68" s="646" t="s">
        <v>488</v>
      </c>
      <c r="S68" s="646" t="s">
        <v>488</v>
      </c>
      <c r="T68" s="646" t="s">
        <v>488</v>
      </c>
      <c r="U68" s="646" t="s">
        <v>488</v>
      </c>
      <c r="V68" s="646" t="s">
        <v>488</v>
      </c>
      <c r="W68" s="646" t="s">
        <v>488</v>
      </c>
      <c r="X68" s="646" t="s">
        <v>488</v>
      </c>
      <c r="Y68" s="646" t="s">
        <v>488</v>
      </c>
      <c r="Z68" s="646" t="s">
        <v>488</v>
      </c>
      <c r="AA68" s="646" t="s">
        <v>488</v>
      </c>
      <c r="AB68" s="646" t="s">
        <v>488</v>
      </c>
      <c r="AC68" s="646" t="s">
        <v>488</v>
      </c>
      <c r="AD68" s="646" t="s">
        <v>488</v>
      </c>
      <c r="AE68" s="646" t="s">
        <v>488</v>
      </c>
      <c r="AF68" s="646" t="s">
        <v>488</v>
      </c>
      <c r="AG68" s="646" t="s">
        <v>488</v>
      </c>
      <c r="AH68" s="646" t="s">
        <v>488</v>
      </c>
      <c r="AI68" s="646" t="s">
        <v>488</v>
      </c>
      <c r="AJ68" s="646" t="s">
        <v>488</v>
      </c>
      <c r="AK68" s="646" t="s">
        <v>488</v>
      </c>
      <c r="AL68" s="1055">
        <f t="shared" si="9"/>
        <v>0</v>
      </c>
      <c r="AM68" s="660" t="s">
        <v>488</v>
      </c>
    </row>
    <row r="69" spans="1:39" x14ac:dyDescent="0.25">
      <c r="A69" s="1006">
        <v>7</v>
      </c>
      <c r="B69" s="1006" t="s">
        <v>145</v>
      </c>
      <c r="C69" s="1007"/>
      <c r="D69" s="1007"/>
      <c r="E69" s="1007"/>
      <c r="F69" s="1007"/>
      <c r="G69" s="1007"/>
      <c r="H69" s="1007"/>
      <c r="I69" s="1007"/>
      <c r="J69" s="1007"/>
      <c r="K69" s="1007"/>
      <c r="L69" s="1007"/>
      <c r="M69" s="1007"/>
      <c r="N69" s="1007"/>
      <c r="O69" s="1007"/>
      <c r="P69" s="1007"/>
      <c r="Q69" s="1007"/>
      <c r="R69" s="1007"/>
      <c r="S69" s="1007"/>
      <c r="T69" s="1007"/>
      <c r="U69" s="1007"/>
      <c r="V69" s="1007"/>
      <c r="W69" s="1007"/>
      <c r="X69" s="1007"/>
      <c r="Y69" s="1007"/>
      <c r="Z69" s="1007"/>
      <c r="AA69" s="1007"/>
      <c r="AB69" s="1007"/>
      <c r="AC69" s="1007"/>
      <c r="AD69" s="1007"/>
      <c r="AE69" s="1007"/>
      <c r="AF69" s="1007"/>
      <c r="AG69" s="1007"/>
      <c r="AH69" s="1007"/>
      <c r="AI69" s="1007"/>
      <c r="AJ69" s="1007"/>
      <c r="AK69" s="1007"/>
      <c r="AL69" s="1007"/>
      <c r="AM69" s="1009"/>
    </row>
    <row r="70" spans="1:39" x14ac:dyDescent="0.25">
      <c r="A70" s="655" t="s">
        <v>237</v>
      </c>
      <c r="B70" s="647" t="s">
        <v>954</v>
      </c>
      <c r="C70" s="1019">
        <f>C26</f>
        <v>18.92685625</v>
      </c>
      <c r="D70" s="1028">
        <f>D26</f>
        <v>0.77059524999999995</v>
      </c>
      <c r="E70" s="646" t="s">
        <v>488</v>
      </c>
      <c r="F70" s="646" t="s">
        <v>488</v>
      </c>
      <c r="G70" s="646" t="s">
        <v>488</v>
      </c>
      <c r="H70" s="646" t="s">
        <v>488</v>
      </c>
      <c r="I70" s="646" t="s">
        <v>488</v>
      </c>
      <c r="J70" s="646" t="s">
        <v>488</v>
      </c>
      <c r="K70" s="646" t="s">
        <v>488</v>
      </c>
      <c r="L70" s="646" t="s">
        <v>488</v>
      </c>
      <c r="M70" s="646" t="s">
        <v>488</v>
      </c>
      <c r="N70" s="646" t="s">
        <v>488</v>
      </c>
      <c r="O70" s="646" t="s">
        <v>488</v>
      </c>
      <c r="P70" s="646" t="s">
        <v>488</v>
      </c>
      <c r="Q70" s="789">
        <f>C27</f>
        <v>0.77059524999999995</v>
      </c>
      <c r="R70" s="646" t="s">
        <v>488</v>
      </c>
      <c r="S70" s="1058">
        <f>S26</f>
        <v>0.77059524999999995</v>
      </c>
      <c r="T70" s="646" t="s">
        <v>488</v>
      </c>
      <c r="U70" s="1058">
        <f>U26</f>
        <v>18.156261000000001</v>
      </c>
      <c r="V70" s="646" t="s">
        <v>488</v>
      </c>
      <c r="W70" s="1058">
        <f>W26</f>
        <v>0</v>
      </c>
      <c r="X70" s="646" t="s">
        <v>488</v>
      </c>
      <c r="Y70" s="646" t="s">
        <v>488</v>
      </c>
      <c r="Z70" s="646" t="s">
        <v>488</v>
      </c>
      <c r="AA70" s="646" t="s">
        <v>488</v>
      </c>
      <c r="AB70" s="646" t="s">
        <v>488</v>
      </c>
      <c r="AC70" s="646" t="s">
        <v>488</v>
      </c>
      <c r="AD70" s="646" t="s">
        <v>488</v>
      </c>
      <c r="AE70" s="646" t="s">
        <v>488</v>
      </c>
      <c r="AF70" s="646" t="s">
        <v>488</v>
      </c>
      <c r="AG70" s="646" t="s">
        <v>488</v>
      </c>
      <c r="AH70" s="646" t="s">
        <v>488</v>
      </c>
      <c r="AI70" s="646" t="s">
        <v>488</v>
      </c>
      <c r="AJ70" s="646" t="s">
        <v>488</v>
      </c>
      <c r="AK70" s="1055">
        <f t="shared" si="3"/>
        <v>18.92685625</v>
      </c>
      <c r="AL70" s="1055">
        <f>SUM(S70,W70,AA70,AE70,AI70)</f>
        <v>0.77059524999999995</v>
      </c>
      <c r="AM70" s="660" t="s">
        <v>488</v>
      </c>
    </row>
    <row r="71" spans="1:39" x14ac:dyDescent="0.25">
      <c r="A71" s="655" t="s">
        <v>238</v>
      </c>
      <c r="B71" s="647" t="s">
        <v>937</v>
      </c>
      <c r="C71" s="646" t="str">
        <f>C53</f>
        <v>нд</v>
      </c>
      <c r="D71" s="646" t="s">
        <v>488</v>
      </c>
      <c r="E71" s="646" t="s">
        <v>488</v>
      </c>
      <c r="F71" s="646" t="s">
        <v>488</v>
      </c>
      <c r="G71" s="646" t="s">
        <v>488</v>
      </c>
      <c r="H71" s="646" t="s">
        <v>488</v>
      </c>
      <c r="I71" s="646" t="s">
        <v>488</v>
      </c>
      <c r="J71" s="646" t="s">
        <v>488</v>
      </c>
      <c r="K71" s="646" t="s">
        <v>488</v>
      </c>
      <c r="L71" s="646" t="s">
        <v>488</v>
      </c>
      <c r="M71" s="646" t="s">
        <v>488</v>
      </c>
      <c r="N71" s="646" t="s">
        <v>488</v>
      </c>
      <c r="O71" s="646" t="s">
        <v>488</v>
      </c>
      <c r="P71" s="646" t="s">
        <v>488</v>
      </c>
      <c r="Q71" s="646" t="s">
        <v>488</v>
      </c>
      <c r="R71" s="646" t="s">
        <v>488</v>
      </c>
      <c r="S71" s="1024" t="str">
        <f t="shared" ref="S71:S80" si="11">D71</f>
        <v>нд</v>
      </c>
      <c r="T71" s="646" t="s">
        <v>488</v>
      </c>
      <c r="U71" s="646" t="s">
        <v>488</v>
      </c>
      <c r="V71" s="646" t="s">
        <v>488</v>
      </c>
      <c r="W71" s="646" t="s">
        <v>488</v>
      </c>
      <c r="X71" s="646" t="s">
        <v>488</v>
      </c>
      <c r="Y71" s="646" t="s">
        <v>488</v>
      </c>
      <c r="Z71" s="646" t="s">
        <v>488</v>
      </c>
      <c r="AA71" s="646" t="s">
        <v>488</v>
      </c>
      <c r="AB71" s="646" t="s">
        <v>488</v>
      </c>
      <c r="AC71" s="646" t="s">
        <v>488</v>
      </c>
      <c r="AD71" s="646" t="s">
        <v>488</v>
      </c>
      <c r="AE71" s="646" t="s">
        <v>488</v>
      </c>
      <c r="AF71" s="646" t="s">
        <v>488</v>
      </c>
      <c r="AG71" s="646" t="s">
        <v>488</v>
      </c>
      <c r="AH71" s="646" t="s">
        <v>488</v>
      </c>
      <c r="AI71" s="646" t="s">
        <v>488</v>
      </c>
      <c r="AJ71" s="646" t="s">
        <v>488</v>
      </c>
      <c r="AK71" s="1058" t="s">
        <v>488</v>
      </c>
      <c r="AL71" s="1055">
        <f t="shared" ref="AL71:AL92" si="12">SUM(S71,W71,AA71,AE71,AI71)</f>
        <v>0</v>
      </c>
      <c r="AM71" s="660" t="s">
        <v>488</v>
      </c>
    </row>
    <row r="72" spans="1:39" x14ac:dyDescent="0.25">
      <c r="A72" s="655" t="s">
        <v>239</v>
      </c>
      <c r="B72" s="647" t="s">
        <v>938</v>
      </c>
      <c r="C72" s="646" t="s">
        <v>488</v>
      </c>
      <c r="D72" s="646" t="s">
        <v>488</v>
      </c>
      <c r="E72" s="646" t="s">
        <v>488</v>
      </c>
      <c r="F72" s="646" t="s">
        <v>488</v>
      </c>
      <c r="G72" s="646" t="s">
        <v>488</v>
      </c>
      <c r="H72" s="646" t="s">
        <v>488</v>
      </c>
      <c r="I72" s="646" t="s">
        <v>488</v>
      </c>
      <c r="J72" s="646" t="s">
        <v>488</v>
      </c>
      <c r="K72" s="646" t="s">
        <v>488</v>
      </c>
      <c r="L72" s="646" t="s">
        <v>488</v>
      </c>
      <c r="M72" s="646" t="s">
        <v>488</v>
      </c>
      <c r="N72" s="646" t="s">
        <v>488</v>
      </c>
      <c r="O72" s="646" t="s">
        <v>488</v>
      </c>
      <c r="P72" s="646" t="s">
        <v>488</v>
      </c>
      <c r="Q72" s="646" t="s">
        <v>488</v>
      </c>
      <c r="R72" s="646" t="s">
        <v>488</v>
      </c>
      <c r="S72" s="1024" t="str">
        <f t="shared" si="11"/>
        <v>нд</v>
      </c>
      <c r="T72" s="646" t="s">
        <v>488</v>
      </c>
      <c r="U72" s="646" t="s">
        <v>488</v>
      </c>
      <c r="V72" s="646" t="s">
        <v>488</v>
      </c>
      <c r="W72" s="646" t="s">
        <v>488</v>
      </c>
      <c r="X72" s="646" t="s">
        <v>488</v>
      </c>
      <c r="Y72" s="646" t="s">
        <v>488</v>
      </c>
      <c r="Z72" s="646" t="s">
        <v>488</v>
      </c>
      <c r="AA72" s="646" t="s">
        <v>488</v>
      </c>
      <c r="AB72" s="646" t="s">
        <v>488</v>
      </c>
      <c r="AC72" s="646" t="s">
        <v>488</v>
      </c>
      <c r="AD72" s="646" t="s">
        <v>488</v>
      </c>
      <c r="AE72" s="646" t="s">
        <v>488</v>
      </c>
      <c r="AF72" s="646" t="s">
        <v>488</v>
      </c>
      <c r="AG72" s="646" t="s">
        <v>488</v>
      </c>
      <c r="AH72" s="646" t="s">
        <v>488</v>
      </c>
      <c r="AI72" s="646" t="s">
        <v>488</v>
      </c>
      <c r="AJ72" s="646" t="s">
        <v>488</v>
      </c>
      <c r="AK72" s="1058" t="s">
        <v>488</v>
      </c>
      <c r="AL72" s="1055">
        <f t="shared" si="12"/>
        <v>0</v>
      </c>
      <c r="AM72" s="660" t="s">
        <v>488</v>
      </c>
    </row>
    <row r="73" spans="1:39" x14ac:dyDescent="0.25">
      <c r="A73" s="655" t="s">
        <v>240</v>
      </c>
      <c r="B73" s="647" t="s">
        <v>154</v>
      </c>
      <c r="C73" s="646" t="s">
        <v>488</v>
      </c>
      <c r="D73" s="646" t="s">
        <v>488</v>
      </c>
      <c r="E73" s="646" t="s">
        <v>488</v>
      </c>
      <c r="F73" s="646" t="s">
        <v>488</v>
      </c>
      <c r="G73" s="646" t="s">
        <v>488</v>
      </c>
      <c r="H73" s="646" t="s">
        <v>488</v>
      </c>
      <c r="I73" s="646" t="s">
        <v>488</v>
      </c>
      <c r="J73" s="646" t="s">
        <v>488</v>
      </c>
      <c r="K73" s="646" t="s">
        <v>488</v>
      </c>
      <c r="L73" s="646" t="s">
        <v>488</v>
      </c>
      <c r="M73" s="646" t="s">
        <v>488</v>
      </c>
      <c r="N73" s="646" t="s">
        <v>488</v>
      </c>
      <c r="O73" s="646" t="s">
        <v>488</v>
      </c>
      <c r="P73" s="646" t="s">
        <v>488</v>
      </c>
      <c r="Q73" s="646" t="s">
        <v>488</v>
      </c>
      <c r="R73" s="646" t="s">
        <v>488</v>
      </c>
      <c r="S73" s="1024" t="str">
        <f t="shared" si="11"/>
        <v>нд</v>
      </c>
      <c r="T73" s="646" t="s">
        <v>488</v>
      </c>
      <c r="U73" s="646" t="s">
        <v>488</v>
      </c>
      <c r="V73" s="646" t="s">
        <v>488</v>
      </c>
      <c r="W73" s="646" t="s">
        <v>488</v>
      </c>
      <c r="X73" s="646" t="s">
        <v>488</v>
      </c>
      <c r="Y73" s="646" t="s">
        <v>488</v>
      </c>
      <c r="Z73" s="646" t="s">
        <v>488</v>
      </c>
      <c r="AA73" s="646" t="s">
        <v>488</v>
      </c>
      <c r="AB73" s="646" t="s">
        <v>488</v>
      </c>
      <c r="AC73" s="646" t="s">
        <v>488</v>
      </c>
      <c r="AD73" s="646" t="s">
        <v>488</v>
      </c>
      <c r="AE73" s="646" t="s">
        <v>488</v>
      </c>
      <c r="AF73" s="646" t="s">
        <v>488</v>
      </c>
      <c r="AG73" s="646" t="s">
        <v>488</v>
      </c>
      <c r="AH73" s="646" t="s">
        <v>488</v>
      </c>
      <c r="AI73" s="646" t="s">
        <v>488</v>
      </c>
      <c r="AJ73" s="646" t="s">
        <v>488</v>
      </c>
      <c r="AK73" s="1058" t="s">
        <v>488</v>
      </c>
      <c r="AL73" s="1055">
        <f t="shared" si="12"/>
        <v>0</v>
      </c>
      <c r="AM73" s="660" t="s">
        <v>488</v>
      </c>
    </row>
    <row r="74" spans="1:39" x14ac:dyDescent="0.25">
      <c r="A74" s="655" t="s">
        <v>241</v>
      </c>
      <c r="B74" s="647" t="s">
        <v>955</v>
      </c>
      <c r="C74" s="1024">
        <v>1.68</v>
      </c>
      <c r="D74" s="646">
        <v>0</v>
      </c>
      <c r="E74" s="646" t="s">
        <v>488</v>
      </c>
      <c r="F74" s="646" t="s">
        <v>488</v>
      </c>
      <c r="G74" s="646" t="s">
        <v>488</v>
      </c>
      <c r="H74" s="646" t="s">
        <v>488</v>
      </c>
      <c r="I74" s="646" t="s">
        <v>488</v>
      </c>
      <c r="J74" s="646" t="s">
        <v>488</v>
      </c>
      <c r="K74" s="646" t="s">
        <v>488</v>
      </c>
      <c r="L74" s="646" t="s">
        <v>488</v>
      </c>
      <c r="M74" s="646" t="s">
        <v>488</v>
      </c>
      <c r="N74" s="646" t="s">
        <v>488</v>
      </c>
      <c r="O74" s="646" t="s">
        <v>488</v>
      </c>
      <c r="P74" s="646" t="s">
        <v>488</v>
      </c>
      <c r="Q74" s="646">
        <v>0</v>
      </c>
      <c r="R74" s="646" t="s">
        <v>488</v>
      </c>
      <c r="S74" s="1030">
        <v>0</v>
      </c>
      <c r="T74" s="646" t="s">
        <v>488</v>
      </c>
      <c r="U74" s="646">
        <v>1.68</v>
      </c>
      <c r="V74" s="646" t="s">
        <v>488</v>
      </c>
      <c r="W74" s="1085">
        <v>0</v>
      </c>
      <c r="X74" s="646" t="s">
        <v>488</v>
      </c>
      <c r="Y74" s="646" t="s">
        <v>488</v>
      </c>
      <c r="Z74" s="646" t="s">
        <v>488</v>
      </c>
      <c r="AA74" s="646" t="s">
        <v>488</v>
      </c>
      <c r="AB74" s="646" t="s">
        <v>488</v>
      </c>
      <c r="AC74" s="646" t="s">
        <v>488</v>
      </c>
      <c r="AD74" s="646" t="s">
        <v>488</v>
      </c>
      <c r="AE74" s="646" t="s">
        <v>488</v>
      </c>
      <c r="AF74" s="646" t="s">
        <v>488</v>
      </c>
      <c r="AG74" s="646" t="s">
        <v>488</v>
      </c>
      <c r="AH74" s="646" t="s">
        <v>488</v>
      </c>
      <c r="AI74" s="646" t="s">
        <v>488</v>
      </c>
      <c r="AJ74" s="646" t="s">
        <v>488</v>
      </c>
      <c r="AK74" s="1055">
        <f t="shared" si="3"/>
        <v>1.68</v>
      </c>
      <c r="AL74" s="1055">
        <f t="shared" si="12"/>
        <v>0</v>
      </c>
      <c r="AM74" s="660" t="s">
        <v>488</v>
      </c>
    </row>
    <row r="75" spans="1:39" x14ac:dyDescent="0.25">
      <c r="A75" s="655" t="s">
        <v>1050</v>
      </c>
      <c r="B75" s="647" t="s">
        <v>942</v>
      </c>
      <c r="C75" s="646" t="s">
        <v>488</v>
      </c>
      <c r="D75" s="646" t="s">
        <v>488</v>
      </c>
      <c r="E75" s="646" t="s">
        <v>488</v>
      </c>
      <c r="F75" s="646" t="s">
        <v>488</v>
      </c>
      <c r="G75" s="646" t="s">
        <v>488</v>
      </c>
      <c r="H75" s="646" t="s">
        <v>488</v>
      </c>
      <c r="I75" s="646" t="s">
        <v>488</v>
      </c>
      <c r="J75" s="646" t="s">
        <v>488</v>
      </c>
      <c r="K75" s="646" t="s">
        <v>488</v>
      </c>
      <c r="L75" s="646" t="s">
        <v>488</v>
      </c>
      <c r="M75" s="646" t="s">
        <v>488</v>
      </c>
      <c r="N75" s="646" t="s">
        <v>488</v>
      </c>
      <c r="O75" s="646" t="s">
        <v>488</v>
      </c>
      <c r="P75" s="646" t="s">
        <v>488</v>
      </c>
      <c r="Q75" s="646" t="s">
        <v>488</v>
      </c>
      <c r="R75" s="646" t="s">
        <v>488</v>
      </c>
      <c r="S75" s="1030" t="str">
        <f t="shared" si="11"/>
        <v>нд</v>
      </c>
      <c r="T75" s="646" t="s">
        <v>488</v>
      </c>
      <c r="U75" s="646" t="s">
        <v>488</v>
      </c>
      <c r="V75" s="646" t="s">
        <v>488</v>
      </c>
      <c r="W75" s="646" t="s">
        <v>488</v>
      </c>
      <c r="X75" s="646" t="s">
        <v>488</v>
      </c>
      <c r="Y75" s="646" t="s">
        <v>488</v>
      </c>
      <c r="Z75" s="646" t="s">
        <v>488</v>
      </c>
      <c r="AA75" s="646" t="s">
        <v>488</v>
      </c>
      <c r="AB75" s="646" t="s">
        <v>488</v>
      </c>
      <c r="AC75" s="646" t="s">
        <v>488</v>
      </c>
      <c r="AD75" s="646" t="s">
        <v>488</v>
      </c>
      <c r="AE75" s="646" t="s">
        <v>488</v>
      </c>
      <c r="AF75" s="646" t="s">
        <v>488</v>
      </c>
      <c r="AG75" s="646" t="s">
        <v>488</v>
      </c>
      <c r="AH75" s="646" t="s">
        <v>488</v>
      </c>
      <c r="AI75" s="646" t="s">
        <v>488</v>
      </c>
      <c r="AJ75" s="646" t="s">
        <v>488</v>
      </c>
      <c r="AK75" s="1058" t="s">
        <v>488</v>
      </c>
      <c r="AL75" s="1055">
        <f t="shared" si="12"/>
        <v>0</v>
      </c>
      <c r="AM75" s="660" t="s">
        <v>488</v>
      </c>
    </row>
    <row r="76" spans="1:39" x14ac:dyDescent="0.25">
      <c r="A76" s="655" t="s">
        <v>1051</v>
      </c>
      <c r="B76" s="647" t="s">
        <v>956</v>
      </c>
      <c r="C76" s="646" t="s">
        <v>488</v>
      </c>
      <c r="D76" s="646" t="s">
        <v>488</v>
      </c>
      <c r="E76" s="646" t="s">
        <v>488</v>
      </c>
      <c r="F76" s="646" t="s">
        <v>488</v>
      </c>
      <c r="G76" s="646" t="s">
        <v>488</v>
      </c>
      <c r="H76" s="646" t="s">
        <v>488</v>
      </c>
      <c r="I76" s="646" t="s">
        <v>488</v>
      </c>
      <c r="J76" s="646" t="s">
        <v>488</v>
      </c>
      <c r="K76" s="646" t="s">
        <v>488</v>
      </c>
      <c r="L76" s="646" t="s">
        <v>488</v>
      </c>
      <c r="M76" s="646" t="s">
        <v>488</v>
      </c>
      <c r="N76" s="646" t="s">
        <v>488</v>
      </c>
      <c r="O76" s="646" t="s">
        <v>488</v>
      </c>
      <c r="P76" s="646" t="s">
        <v>488</v>
      </c>
      <c r="Q76" s="646" t="s">
        <v>488</v>
      </c>
      <c r="R76" s="646" t="s">
        <v>488</v>
      </c>
      <c r="S76" s="1024" t="str">
        <f t="shared" si="11"/>
        <v>нд</v>
      </c>
      <c r="T76" s="646" t="s">
        <v>488</v>
      </c>
      <c r="U76" s="646" t="s">
        <v>488</v>
      </c>
      <c r="V76" s="646" t="s">
        <v>488</v>
      </c>
      <c r="W76" s="646" t="s">
        <v>488</v>
      </c>
      <c r="X76" s="646" t="s">
        <v>488</v>
      </c>
      <c r="Y76" s="646" t="s">
        <v>488</v>
      </c>
      <c r="Z76" s="646" t="s">
        <v>488</v>
      </c>
      <c r="AA76" s="646" t="s">
        <v>488</v>
      </c>
      <c r="AB76" s="646" t="s">
        <v>488</v>
      </c>
      <c r="AC76" s="646" t="s">
        <v>488</v>
      </c>
      <c r="AD76" s="646" t="s">
        <v>488</v>
      </c>
      <c r="AE76" s="646" t="s">
        <v>488</v>
      </c>
      <c r="AF76" s="646" t="s">
        <v>488</v>
      </c>
      <c r="AG76" s="646" t="s">
        <v>488</v>
      </c>
      <c r="AH76" s="646" t="s">
        <v>488</v>
      </c>
      <c r="AI76" s="646" t="s">
        <v>488</v>
      </c>
      <c r="AJ76" s="646" t="s">
        <v>488</v>
      </c>
      <c r="AK76" s="1058" t="s">
        <v>488</v>
      </c>
      <c r="AL76" s="1055">
        <f t="shared" si="12"/>
        <v>0</v>
      </c>
      <c r="AM76" s="660" t="s">
        <v>488</v>
      </c>
    </row>
    <row r="77" spans="1:39" x14ac:dyDescent="0.25">
      <c r="A77" s="655" t="s">
        <v>1052</v>
      </c>
      <c r="B77" s="647" t="s">
        <v>947</v>
      </c>
      <c r="C77" s="646" t="s">
        <v>488</v>
      </c>
      <c r="D77" s="646" t="s">
        <v>488</v>
      </c>
      <c r="E77" s="646" t="s">
        <v>488</v>
      </c>
      <c r="F77" s="646" t="s">
        <v>488</v>
      </c>
      <c r="G77" s="646" t="s">
        <v>488</v>
      </c>
      <c r="H77" s="646" t="s">
        <v>488</v>
      </c>
      <c r="I77" s="646" t="s">
        <v>488</v>
      </c>
      <c r="J77" s="646" t="s">
        <v>488</v>
      </c>
      <c r="K77" s="646" t="s">
        <v>488</v>
      </c>
      <c r="L77" s="646" t="s">
        <v>488</v>
      </c>
      <c r="M77" s="646" t="s">
        <v>488</v>
      </c>
      <c r="N77" s="646" t="s">
        <v>488</v>
      </c>
      <c r="O77" s="646" t="s">
        <v>488</v>
      </c>
      <c r="P77" s="646" t="s">
        <v>488</v>
      </c>
      <c r="Q77" s="646" t="s">
        <v>488</v>
      </c>
      <c r="R77" s="646" t="s">
        <v>488</v>
      </c>
      <c r="S77" s="1024" t="str">
        <f t="shared" si="11"/>
        <v>нд</v>
      </c>
      <c r="T77" s="646" t="s">
        <v>488</v>
      </c>
      <c r="U77" s="646" t="s">
        <v>488</v>
      </c>
      <c r="V77" s="646" t="s">
        <v>488</v>
      </c>
      <c r="W77" s="646" t="s">
        <v>488</v>
      </c>
      <c r="X77" s="646" t="s">
        <v>488</v>
      </c>
      <c r="Y77" s="646" t="s">
        <v>488</v>
      </c>
      <c r="Z77" s="646" t="s">
        <v>488</v>
      </c>
      <c r="AA77" s="646" t="s">
        <v>488</v>
      </c>
      <c r="AB77" s="646" t="s">
        <v>488</v>
      </c>
      <c r="AC77" s="646" t="s">
        <v>488</v>
      </c>
      <c r="AD77" s="646" t="s">
        <v>488</v>
      </c>
      <c r="AE77" s="646" t="s">
        <v>488</v>
      </c>
      <c r="AF77" s="646" t="s">
        <v>488</v>
      </c>
      <c r="AG77" s="646" t="s">
        <v>488</v>
      </c>
      <c r="AH77" s="646" t="s">
        <v>488</v>
      </c>
      <c r="AI77" s="646" t="s">
        <v>488</v>
      </c>
      <c r="AJ77" s="646" t="s">
        <v>488</v>
      </c>
      <c r="AK77" s="1058" t="s">
        <v>488</v>
      </c>
      <c r="AL77" s="1055">
        <f t="shared" si="12"/>
        <v>0</v>
      </c>
      <c r="AM77" s="660" t="s">
        <v>488</v>
      </c>
    </row>
    <row r="78" spans="1:39" x14ac:dyDescent="0.25">
      <c r="A78" s="655" t="s">
        <v>1053</v>
      </c>
      <c r="B78" s="647" t="s">
        <v>948</v>
      </c>
      <c r="C78" s="646" t="s">
        <v>488</v>
      </c>
      <c r="D78" s="646" t="s">
        <v>488</v>
      </c>
      <c r="E78" s="646" t="s">
        <v>488</v>
      </c>
      <c r="F78" s="646" t="s">
        <v>488</v>
      </c>
      <c r="G78" s="646" t="s">
        <v>488</v>
      </c>
      <c r="H78" s="646" t="s">
        <v>488</v>
      </c>
      <c r="I78" s="646" t="s">
        <v>488</v>
      </c>
      <c r="J78" s="646" t="s">
        <v>488</v>
      </c>
      <c r="K78" s="646" t="s">
        <v>488</v>
      </c>
      <c r="L78" s="646" t="s">
        <v>488</v>
      </c>
      <c r="M78" s="646" t="s">
        <v>488</v>
      </c>
      <c r="N78" s="646" t="s">
        <v>488</v>
      </c>
      <c r="O78" s="646" t="s">
        <v>488</v>
      </c>
      <c r="P78" s="646" t="s">
        <v>488</v>
      </c>
      <c r="Q78" s="646" t="s">
        <v>488</v>
      </c>
      <c r="R78" s="646" t="s">
        <v>488</v>
      </c>
      <c r="S78" s="1024" t="str">
        <f t="shared" si="11"/>
        <v>нд</v>
      </c>
      <c r="T78" s="646" t="s">
        <v>488</v>
      </c>
      <c r="U78" s="646" t="s">
        <v>488</v>
      </c>
      <c r="V78" s="646" t="s">
        <v>488</v>
      </c>
      <c r="W78" s="646" t="s">
        <v>488</v>
      </c>
      <c r="X78" s="646" t="s">
        <v>488</v>
      </c>
      <c r="Y78" s="646" t="s">
        <v>488</v>
      </c>
      <c r="Z78" s="646" t="s">
        <v>488</v>
      </c>
      <c r="AA78" s="646" t="s">
        <v>488</v>
      </c>
      <c r="AB78" s="646" t="s">
        <v>488</v>
      </c>
      <c r="AC78" s="646" t="s">
        <v>488</v>
      </c>
      <c r="AD78" s="646" t="s">
        <v>488</v>
      </c>
      <c r="AE78" s="646" t="s">
        <v>488</v>
      </c>
      <c r="AF78" s="646" t="s">
        <v>488</v>
      </c>
      <c r="AG78" s="646" t="s">
        <v>488</v>
      </c>
      <c r="AH78" s="646" t="s">
        <v>488</v>
      </c>
      <c r="AI78" s="646" t="s">
        <v>488</v>
      </c>
      <c r="AJ78" s="646" t="s">
        <v>488</v>
      </c>
      <c r="AK78" s="1058" t="s">
        <v>488</v>
      </c>
      <c r="AL78" s="1055">
        <f t="shared" si="12"/>
        <v>0</v>
      </c>
      <c r="AM78" s="660" t="s">
        <v>488</v>
      </c>
    </row>
    <row r="79" spans="1:39" x14ac:dyDescent="0.25">
      <c r="A79" s="655" t="s">
        <v>1054</v>
      </c>
      <c r="B79" s="647" t="s">
        <v>949</v>
      </c>
      <c r="C79" s="646" t="s">
        <v>488</v>
      </c>
      <c r="D79" s="646" t="s">
        <v>488</v>
      </c>
      <c r="E79" s="646" t="s">
        <v>488</v>
      </c>
      <c r="F79" s="646" t="s">
        <v>488</v>
      </c>
      <c r="G79" s="646" t="s">
        <v>488</v>
      </c>
      <c r="H79" s="646" t="s">
        <v>488</v>
      </c>
      <c r="I79" s="646" t="s">
        <v>488</v>
      </c>
      <c r="J79" s="646" t="s">
        <v>488</v>
      </c>
      <c r="K79" s="646" t="s">
        <v>488</v>
      </c>
      <c r="L79" s="646" t="s">
        <v>488</v>
      </c>
      <c r="M79" s="646" t="s">
        <v>488</v>
      </c>
      <c r="N79" s="646" t="s">
        <v>488</v>
      </c>
      <c r="O79" s="646" t="s">
        <v>488</v>
      </c>
      <c r="P79" s="646" t="s">
        <v>488</v>
      </c>
      <c r="Q79" s="646" t="s">
        <v>488</v>
      </c>
      <c r="R79" s="646" t="s">
        <v>488</v>
      </c>
      <c r="S79" s="1024" t="str">
        <f t="shared" si="11"/>
        <v>нд</v>
      </c>
      <c r="T79" s="646" t="s">
        <v>488</v>
      </c>
      <c r="U79" s="646" t="s">
        <v>488</v>
      </c>
      <c r="V79" s="646" t="s">
        <v>488</v>
      </c>
      <c r="W79" s="646" t="s">
        <v>488</v>
      </c>
      <c r="X79" s="646" t="s">
        <v>488</v>
      </c>
      <c r="Y79" s="646" t="s">
        <v>488</v>
      </c>
      <c r="Z79" s="646" t="s">
        <v>488</v>
      </c>
      <c r="AA79" s="646" t="s">
        <v>488</v>
      </c>
      <c r="AB79" s="646" t="s">
        <v>488</v>
      </c>
      <c r="AC79" s="646" t="s">
        <v>488</v>
      </c>
      <c r="AD79" s="646" t="s">
        <v>488</v>
      </c>
      <c r="AE79" s="646" t="s">
        <v>488</v>
      </c>
      <c r="AF79" s="646" t="s">
        <v>488</v>
      </c>
      <c r="AG79" s="646" t="s">
        <v>488</v>
      </c>
      <c r="AH79" s="646" t="s">
        <v>488</v>
      </c>
      <c r="AI79" s="646" t="s">
        <v>488</v>
      </c>
      <c r="AJ79" s="646" t="s">
        <v>488</v>
      </c>
      <c r="AK79" s="1058" t="s">
        <v>488</v>
      </c>
      <c r="AL79" s="1055">
        <f t="shared" si="12"/>
        <v>0</v>
      </c>
      <c r="AM79" s="660" t="s">
        <v>488</v>
      </c>
    </row>
    <row r="80" spans="1:39" ht="31.5" x14ac:dyDescent="0.25">
      <c r="A80" s="647" t="s">
        <v>957</v>
      </c>
      <c r="B80" s="647" t="s">
        <v>951</v>
      </c>
      <c r="C80" s="646" t="s">
        <v>488</v>
      </c>
      <c r="D80" s="646" t="s">
        <v>488</v>
      </c>
      <c r="E80" s="646" t="s">
        <v>488</v>
      </c>
      <c r="F80" s="646" t="s">
        <v>488</v>
      </c>
      <c r="G80" s="646" t="s">
        <v>488</v>
      </c>
      <c r="H80" s="646" t="s">
        <v>488</v>
      </c>
      <c r="I80" s="646" t="s">
        <v>488</v>
      </c>
      <c r="J80" s="646" t="s">
        <v>488</v>
      </c>
      <c r="K80" s="646" t="s">
        <v>488</v>
      </c>
      <c r="L80" s="646" t="s">
        <v>488</v>
      </c>
      <c r="M80" s="646" t="s">
        <v>488</v>
      </c>
      <c r="N80" s="646" t="s">
        <v>488</v>
      </c>
      <c r="O80" s="646" t="s">
        <v>488</v>
      </c>
      <c r="P80" s="646" t="s">
        <v>488</v>
      </c>
      <c r="Q80" s="646" t="s">
        <v>488</v>
      </c>
      <c r="R80" s="646" t="s">
        <v>488</v>
      </c>
      <c r="S80" s="1024" t="str">
        <f t="shared" si="11"/>
        <v>нд</v>
      </c>
      <c r="T80" s="646" t="s">
        <v>488</v>
      </c>
      <c r="U80" s="646" t="s">
        <v>488</v>
      </c>
      <c r="V80" s="646" t="s">
        <v>488</v>
      </c>
      <c r="W80" s="646" t="s">
        <v>488</v>
      </c>
      <c r="X80" s="646" t="s">
        <v>488</v>
      </c>
      <c r="Y80" s="646" t="s">
        <v>488</v>
      </c>
      <c r="Z80" s="646" t="s">
        <v>488</v>
      </c>
      <c r="AA80" s="646" t="s">
        <v>488</v>
      </c>
      <c r="AB80" s="646" t="s">
        <v>488</v>
      </c>
      <c r="AC80" s="646" t="s">
        <v>488</v>
      </c>
      <c r="AD80" s="646" t="s">
        <v>488</v>
      </c>
      <c r="AE80" s="646" t="s">
        <v>488</v>
      </c>
      <c r="AF80" s="646" t="s">
        <v>488</v>
      </c>
      <c r="AG80" s="646" t="s">
        <v>488</v>
      </c>
      <c r="AH80" s="646" t="s">
        <v>488</v>
      </c>
      <c r="AI80" s="646" t="s">
        <v>488</v>
      </c>
      <c r="AJ80" s="646" t="s">
        <v>488</v>
      </c>
      <c r="AK80" s="1058" t="s">
        <v>488</v>
      </c>
      <c r="AL80" s="1055">
        <f t="shared" si="12"/>
        <v>0</v>
      </c>
      <c r="AM80" s="660" t="s">
        <v>488</v>
      </c>
    </row>
    <row r="81" spans="1:39" x14ac:dyDescent="0.25">
      <c r="A81" s="1006">
        <v>8</v>
      </c>
      <c r="B81" s="1006" t="s">
        <v>137</v>
      </c>
      <c r="C81" s="1006"/>
      <c r="D81" s="1007"/>
      <c r="E81" s="1007"/>
      <c r="F81" s="1007"/>
      <c r="G81" s="1007"/>
      <c r="H81" s="1007"/>
      <c r="I81" s="1007"/>
      <c r="J81" s="1007"/>
      <c r="K81" s="1007"/>
      <c r="L81" s="1007"/>
      <c r="M81" s="1007"/>
      <c r="N81" s="1007"/>
      <c r="O81" s="1007"/>
      <c r="P81" s="1007"/>
      <c r="Q81" s="1008"/>
      <c r="R81" s="1007"/>
      <c r="S81" s="1007"/>
      <c r="T81" s="1007"/>
      <c r="U81" s="1007"/>
      <c r="V81" s="1007"/>
      <c r="W81" s="1007"/>
      <c r="X81" s="1007"/>
      <c r="Y81" s="1007"/>
      <c r="Z81" s="1007"/>
      <c r="AA81" s="1007"/>
      <c r="AB81" s="1007"/>
      <c r="AC81" s="1007"/>
      <c r="AD81" s="1007"/>
      <c r="AE81" s="1007"/>
      <c r="AF81" s="1007"/>
      <c r="AG81" s="1007"/>
      <c r="AH81" s="1007"/>
      <c r="AI81" s="1007"/>
      <c r="AJ81" s="1007"/>
      <c r="AK81" s="1009"/>
      <c r="AL81" s="1009"/>
      <c r="AM81" s="1009"/>
    </row>
    <row r="82" spans="1:39" x14ac:dyDescent="0.25">
      <c r="A82" s="655" t="s">
        <v>775</v>
      </c>
      <c r="B82" s="647" t="s">
        <v>158</v>
      </c>
      <c r="C82" s="661" t="s">
        <v>488</v>
      </c>
      <c r="D82" s="661" t="s">
        <v>488</v>
      </c>
      <c r="E82" s="661" t="s">
        <v>488</v>
      </c>
      <c r="F82" s="661" t="s">
        <v>488</v>
      </c>
      <c r="G82" s="661" t="s">
        <v>488</v>
      </c>
      <c r="H82" s="661" t="s">
        <v>488</v>
      </c>
      <c r="I82" s="661" t="s">
        <v>488</v>
      </c>
      <c r="J82" s="661" t="s">
        <v>488</v>
      </c>
      <c r="K82" s="661" t="s">
        <v>488</v>
      </c>
      <c r="L82" s="661" t="s">
        <v>488</v>
      </c>
      <c r="M82" s="661" t="s">
        <v>488</v>
      </c>
      <c r="N82" s="661" t="s">
        <v>488</v>
      </c>
      <c r="O82" s="661" t="s">
        <v>488</v>
      </c>
      <c r="P82" s="661" t="s">
        <v>488</v>
      </c>
      <c r="Q82" s="661" t="s">
        <v>488</v>
      </c>
      <c r="R82" s="661" t="s">
        <v>488</v>
      </c>
      <c r="S82" s="661" t="s">
        <v>488</v>
      </c>
      <c r="T82" s="646" t="s">
        <v>488</v>
      </c>
      <c r="U82" s="646" t="s">
        <v>488</v>
      </c>
      <c r="V82" s="646" t="s">
        <v>488</v>
      </c>
      <c r="W82" s="646" t="s">
        <v>488</v>
      </c>
      <c r="X82" s="646" t="s">
        <v>488</v>
      </c>
      <c r="Y82" s="646" t="s">
        <v>488</v>
      </c>
      <c r="Z82" s="646" t="s">
        <v>488</v>
      </c>
      <c r="AA82" s="646" t="s">
        <v>488</v>
      </c>
      <c r="AB82" s="646" t="s">
        <v>488</v>
      </c>
      <c r="AC82" s="646" t="s">
        <v>488</v>
      </c>
      <c r="AD82" s="646" t="s">
        <v>488</v>
      </c>
      <c r="AE82" s="646" t="s">
        <v>488</v>
      </c>
      <c r="AF82" s="646" t="s">
        <v>488</v>
      </c>
      <c r="AG82" s="646" t="s">
        <v>488</v>
      </c>
      <c r="AH82" s="646" t="s">
        <v>488</v>
      </c>
      <c r="AI82" s="646" t="s">
        <v>488</v>
      </c>
      <c r="AJ82" s="646" t="s">
        <v>488</v>
      </c>
      <c r="AK82" s="1055">
        <f t="shared" si="3"/>
        <v>0</v>
      </c>
      <c r="AL82" s="1055">
        <f t="shared" si="12"/>
        <v>0</v>
      </c>
      <c r="AM82" s="660" t="s">
        <v>488</v>
      </c>
    </row>
    <row r="83" spans="1:39" x14ac:dyDescent="0.25">
      <c r="A83" s="655" t="s">
        <v>776</v>
      </c>
      <c r="B83" s="647" t="s">
        <v>938</v>
      </c>
      <c r="C83" s="661" t="s">
        <v>488</v>
      </c>
      <c r="D83" s="646" t="s">
        <v>488</v>
      </c>
      <c r="E83" s="646" t="s">
        <v>488</v>
      </c>
      <c r="F83" s="646" t="s">
        <v>488</v>
      </c>
      <c r="G83" s="646" t="s">
        <v>488</v>
      </c>
      <c r="H83" s="646" t="s">
        <v>488</v>
      </c>
      <c r="I83" s="646" t="s">
        <v>488</v>
      </c>
      <c r="J83" s="646" t="s">
        <v>488</v>
      </c>
      <c r="K83" s="646" t="s">
        <v>488</v>
      </c>
      <c r="L83" s="646" t="s">
        <v>488</v>
      </c>
      <c r="M83" s="646" t="s">
        <v>488</v>
      </c>
      <c r="N83" s="646" t="s">
        <v>488</v>
      </c>
      <c r="O83" s="646" t="s">
        <v>488</v>
      </c>
      <c r="P83" s="646" t="s">
        <v>488</v>
      </c>
      <c r="Q83" s="646" t="s">
        <v>488</v>
      </c>
      <c r="R83" s="646" t="s">
        <v>488</v>
      </c>
      <c r="S83" s="646" t="s">
        <v>488</v>
      </c>
      <c r="T83" s="646" t="s">
        <v>488</v>
      </c>
      <c r="U83" s="646" t="s">
        <v>488</v>
      </c>
      <c r="V83" s="646" t="s">
        <v>488</v>
      </c>
      <c r="W83" s="646" t="s">
        <v>488</v>
      </c>
      <c r="X83" s="646" t="s">
        <v>488</v>
      </c>
      <c r="Y83" s="646" t="s">
        <v>488</v>
      </c>
      <c r="Z83" s="646" t="s">
        <v>488</v>
      </c>
      <c r="AA83" s="646" t="s">
        <v>488</v>
      </c>
      <c r="AB83" s="646" t="s">
        <v>488</v>
      </c>
      <c r="AC83" s="646" t="s">
        <v>488</v>
      </c>
      <c r="AD83" s="646" t="s">
        <v>488</v>
      </c>
      <c r="AE83" s="646" t="s">
        <v>488</v>
      </c>
      <c r="AF83" s="646" t="s">
        <v>488</v>
      </c>
      <c r="AG83" s="646" t="s">
        <v>488</v>
      </c>
      <c r="AH83" s="646" t="s">
        <v>488</v>
      </c>
      <c r="AI83" s="646" t="s">
        <v>488</v>
      </c>
      <c r="AJ83" s="646" t="s">
        <v>488</v>
      </c>
      <c r="AK83" s="1058" t="s">
        <v>488</v>
      </c>
      <c r="AL83" s="1055">
        <f t="shared" si="12"/>
        <v>0</v>
      </c>
      <c r="AM83" s="660" t="s">
        <v>488</v>
      </c>
    </row>
    <row r="84" spans="1:39" x14ac:dyDescent="0.25">
      <c r="A84" s="655" t="s">
        <v>777</v>
      </c>
      <c r="B84" s="647" t="s">
        <v>154</v>
      </c>
      <c r="C84" s="661" t="s">
        <v>488</v>
      </c>
      <c r="D84" s="646" t="s">
        <v>488</v>
      </c>
      <c r="E84" s="646" t="s">
        <v>488</v>
      </c>
      <c r="F84" s="646" t="s">
        <v>488</v>
      </c>
      <c r="G84" s="646" t="s">
        <v>488</v>
      </c>
      <c r="H84" s="646" t="s">
        <v>488</v>
      </c>
      <c r="I84" s="646" t="s">
        <v>488</v>
      </c>
      <c r="J84" s="646" t="s">
        <v>488</v>
      </c>
      <c r="K84" s="646" t="s">
        <v>488</v>
      </c>
      <c r="L84" s="646" t="s">
        <v>488</v>
      </c>
      <c r="M84" s="646" t="s">
        <v>488</v>
      </c>
      <c r="N84" s="646" t="s">
        <v>488</v>
      </c>
      <c r="O84" s="646" t="s">
        <v>488</v>
      </c>
      <c r="P84" s="646" t="s">
        <v>488</v>
      </c>
      <c r="Q84" s="646" t="s">
        <v>488</v>
      </c>
      <c r="R84" s="646" t="s">
        <v>488</v>
      </c>
      <c r="S84" s="646" t="s">
        <v>488</v>
      </c>
      <c r="T84" s="646" t="s">
        <v>488</v>
      </c>
      <c r="U84" s="646" t="s">
        <v>488</v>
      </c>
      <c r="V84" s="646" t="s">
        <v>488</v>
      </c>
      <c r="W84" s="646" t="s">
        <v>488</v>
      </c>
      <c r="X84" s="646" t="s">
        <v>488</v>
      </c>
      <c r="Y84" s="646" t="s">
        <v>488</v>
      </c>
      <c r="Z84" s="646" t="s">
        <v>488</v>
      </c>
      <c r="AA84" s="646" t="s">
        <v>488</v>
      </c>
      <c r="AB84" s="646" t="s">
        <v>488</v>
      </c>
      <c r="AC84" s="646" t="s">
        <v>488</v>
      </c>
      <c r="AD84" s="646" t="s">
        <v>488</v>
      </c>
      <c r="AE84" s="646" t="s">
        <v>488</v>
      </c>
      <c r="AF84" s="646" t="s">
        <v>488</v>
      </c>
      <c r="AG84" s="646" t="s">
        <v>488</v>
      </c>
      <c r="AH84" s="646" t="s">
        <v>488</v>
      </c>
      <c r="AI84" s="646" t="s">
        <v>488</v>
      </c>
      <c r="AJ84" s="646" t="s">
        <v>488</v>
      </c>
      <c r="AK84" s="1058" t="s">
        <v>488</v>
      </c>
      <c r="AL84" s="1055">
        <f t="shared" si="12"/>
        <v>0</v>
      </c>
      <c r="AM84" s="660" t="s">
        <v>488</v>
      </c>
    </row>
    <row r="85" spans="1:39" x14ac:dyDescent="0.25">
      <c r="A85" s="655" t="s">
        <v>778</v>
      </c>
      <c r="B85" s="647" t="s">
        <v>942</v>
      </c>
      <c r="C85" s="661" t="s">
        <v>488</v>
      </c>
      <c r="D85" s="646" t="s">
        <v>488</v>
      </c>
      <c r="E85" s="646" t="s">
        <v>488</v>
      </c>
      <c r="F85" s="646" t="s">
        <v>488</v>
      </c>
      <c r="G85" s="646" t="s">
        <v>488</v>
      </c>
      <c r="H85" s="646" t="s">
        <v>488</v>
      </c>
      <c r="I85" s="646" t="s">
        <v>488</v>
      </c>
      <c r="J85" s="646" t="s">
        <v>488</v>
      </c>
      <c r="K85" s="646" t="s">
        <v>488</v>
      </c>
      <c r="L85" s="646" t="s">
        <v>488</v>
      </c>
      <c r="M85" s="646" t="s">
        <v>488</v>
      </c>
      <c r="N85" s="646" t="s">
        <v>488</v>
      </c>
      <c r="O85" s="646" t="s">
        <v>488</v>
      </c>
      <c r="P85" s="646" t="s">
        <v>488</v>
      </c>
      <c r="Q85" s="646" t="s">
        <v>488</v>
      </c>
      <c r="R85" s="646" t="s">
        <v>488</v>
      </c>
      <c r="S85" s="646" t="s">
        <v>488</v>
      </c>
      <c r="T85" s="646" t="s">
        <v>488</v>
      </c>
      <c r="U85" s="646" t="s">
        <v>488</v>
      </c>
      <c r="V85" s="646" t="s">
        <v>488</v>
      </c>
      <c r="W85" s="646" t="s">
        <v>488</v>
      </c>
      <c r="X85" s="646" t="s">
        <v>488</v>
      </c>
      <c r="Y85" s="646" t="s">
        <v>488</v>
      </c>
      <c r="Z85" s="646" t="s">
        <v>488</v>
      </c>
      <c r="AA85" s="646" t="s">
        <v>488</v>
      </c>
      <c r="AB85" s="646" t="s">
        <v>488</v>
      </c>
      <c r="AC85" s="646" t="s">
        <v>488</v>
      </c>
      <c r="AD85" s="646" t="s">
        <v>488</v>
      </c>
      <c r="AE85" s="646" t="s">
        <v>488</v>
      </c>
      <c r="AF85" s="646" t="s">
        <v>488</v>
      </c>
      <c r="AG85" s="646" t="s">
        <v>488</v>
      </c>
      <c r="AH85" s="646" t="s">
        <v>488</v>
      </c>
      <c r="AI85" s="646" t="s">
        <v>488</v>
      </c>
      <c r="AJ85" s="646" t="s">
        <v>488</v>
      </c>
      <c r="AK85" s="1058" t="s">
        <v>488</v>
      </c>
      <c r="AL85" s="1055">
        <f t="shared" si="12"/>
        <v>0</v>
      </c>
      <c r="AM85" s="660" t="s">
        <v>488</v>
      </c>
    </row>
    <row r="86" spans="1:39" x14ac:dyDescent="0.25">
      <c r="A86" s="655" t="s">
        <v>1055</v>
      </c>
      <c r="B86" s="647" t="s">
        <v>956</v>
      </c>
      <c r="C86" s="661" t="s">
        <v>488</v>
      </c>
      <c r="D86" s="646" t="s">
        <v>488</v>
      </c>
      <c r="E86" s="646" t="s">
        <v>488</v>
      </c>
      <c r="F86" s="646" t="s">
        <v>488</v>
      </c>
      <c r="G86" s="646" t="s">
        <v>488</v>
      </c>
      <c r="H86" s="646" t="s">
        <v>488</v>
      </c>
      <c r="I86" s="646" t="s">
        <v>488</v>
      </c>
      <c r="J86" s="646" t="s">
        <v>488</v>
      </c>
      <c r="K86" s="646" t="s">
        <v>488</v>
      </c>
      <c r="L86" s="646" t="s">
        <v>488</v>
      </c>
      <c r="M86" s="646" t="s">
        <v>488</v>
      </c>
      <c r="N86" s="646" t="s">
        <v>488</v>
      </c>
      <c r="O86" s="646" t="s">
        <v>488</v>
      </c>
      <c r="P86" s="646" t="s">
        <v>488</v>
      </c>
      <c r="Q86" s="646" t="s">
        <v>488</v>
      </c>
      <c r="R86" s="646" t="s">
        <v>488</v>
      </c>
      <c r="S86" s="646" t="s">
        <v>488</v>
      </c>
      <c r="T86" s="646" t="s">
        <v>488</v>
      </c>
      <c r="U86" s="646" t="s">
        <v>488</v>
      </c>
      <c r="V86" s="646" t="s">
        <v>488</v>
      </c>
      <c r="W86" s="646" t="s">
        <v>488</v>
      </c>
      <c r="X86" s="646" t="s">
        <v>488</v>
      </c>
      <c r="Y86" s="646" t="s">
        <v>488</v>
      </c>
      <c r="Z86" s="646" t="s">
        <v>488</v>
      </c>
      <c r="AA86" s="646" t="s">
        <v>488</v>
      </c>
      <c r="AB86" s="646" t="s">
        <v>488</v>
      </c>
      <c r="AC86" s="646" t="s">
        <v>488</v>
      </c>
      <c r="AD86" s="646" t="s">
        <v>488</v>
      </c>
      <c r="AE86" s="646" t="s">
        <v>488</v>
      </c>
      <c r="AF86" s="646" t="s">
        <v>488</v>
      </c>
      <c r="AG86" s="646" t="s">
        <v>488</v>
      </c>
      <c r="AH86" s="646" t="s">
        <v>488</v>
      </c>
      <c r="AI86" s="646" t="s">
        <v>488</v>
      </c>
      <c r="AJ86" s="646" t="s">
        <v>488</v>
      </c>
      <c r="AK86" s="1058" t="s">
        <v>488</v>
      </c>
      <c r="AL86" s="1055">
        <f t="shared" si="12"/>
        <v>0</v>
      </c>
      <c r="AM86" s="660" t="s">
        <v>488</v>
      </c>
    </row>
    <row r="87" spans="1:39" x14ac:dyDescent="0.25">
      <c r="A87" s="655" t="s">
        <v>1056</v>
      </c>
      <c r="B87" s="647" t="s">
        <v>947</v>
      </c>
      <c r="C87" s="661" t="s">
        <v>488</v>
      </c>
      <c r="D87" s="646" t="s">
        <v>488</v>
      </c>
      <c r="E87" s="646" t="s">
        <v>488</v>
      </c>
      <c r="F87" s="646" t="s">
        <v>488</v>
      </c>
      <c r="G87" s="646" t="s">
        <v>488</v>
      </c>
      <c r="H87" s="646" t="s">
        <v>488</v>
      </c>
      <c r="I87" s="646" t="s">
        <v>488</v>
      </c>
      <c r="J87" s="646" t="s">
        <v>488</v>
      </c>
      <c r="K87" s="646" t="s">
        <v>488</v>
      </c>
      <c r="L87" s="646" t="s">
        <v>488</v>
      </c>
      <c r="M87" s="646" t="s">
        <v>488</v>
      </c>
      <c r="N87" s="646" t="s">
        <v>488</v>
      </c>
      <c r="O87" s="646" t="s">
        <v>488</v>
      </c>
      <c r="P87" s="646" t="s">
        <v>488</v>
      </c>
      <c r="Q87" s="646" t="s">
        <v>488</v>
      </c>
      <c r="R87" s="646" t="s">
        <v>488</v>
      </c>
      <c r="S87" s="646" t="s">
        <v>488</v>
      </c>
      <c r="T87" s="646" t="s">
        <v>488</v>
      </c>
      <c r="U87" s="646" t="s">
        <v>488</v>
      </c>
      <c r="V87" s="646" t="s">
        <v>488</v>
      </c>
      <c r="W87" s="646" t="s">
        <v>488</v>
      </c>
      <c r="X87" s="646" t="s">
        <v>488</v>
      </c>
      <c r="Y87" s="646" t="s">
        <v>488</v>
      </c>
      <c r="Z87" s="646" t="s">
        <v>488</v>
      </c>
      <c r="AA87" s="646" t="s">
        <v>488</v>
      </c>
      <c r="AB87" s="646" t="s">
        <v>488</v>
      </c>
      <c r="AC87" s="646" t="s">
        <v>488</v>
      </c>
      <c r="AD87" s="646" t="s">
        <v>488</v>
      </c>
      <c r="AE87" s="646" t="s">
        <v>488</v>
      </c>
      <c r="AF87" s="646" t="s">
        <v>488</v>
      </c>
      <c r="AG87" s="646" t="s">
        <v>488</v>
      </c>
      <c r="AH87" s="646" t="s">
        <v>488</v>
      </c>
      <c r="AI87" s="646" t="s">
        <v>488</v>
      </c>
      <c r="AJ87" s="646" t="s">
        <v>488</v>
      </c>
      <c r="AK87" s="1058" t="s">
        <v>488</v>
      </c>
      <c r="AL87" s="1055">
        <f t="shared" si="12"/>
        <v>0</v>
      </c>
      <c r="AM87" s="660" t="s">
        <v>488</v>
      </c>
    </row>
    <row r="88" spans="1:39" x14ac:dyDescent="0.25">
      <c r="A88" s="655" t="s">
        <v>1057</v>
      </c>
      <c r="B88" s="647" t="s">
        <v>948</v>
      </c>
      <c r="C88" s="661" t="s">
        <v>488</v>
      </c>
      <c r="D88" s="646" t="s">
        <v>488</v>
      </c>
      <c r="E88" s="646" t="s">
        <v>488</v>
      </c>
      <c r="F88" s="646" t="s">
        <v>488</v>
      </c>
      <c r="G88" s="646" t="s">
        <v>488</v>
      </c>
      <c r="H88" s="646" t="s">
        <v>488</v>
      </c>
      <c r="I88" s="646" t="s">
        <v>488</v>
      </c>
      <c r="J88" s="646" t="s">
        <v>488</v>
      </c>
      <c r="K88" s="646" t="s">
        <v>488</v>
      </c>
      <c r="L88" s="646" t="s">
        <v>488</v>
      </c>
      <c r="M88" s="646" t="s">
        <v>488</v>
      </c>
      <c r="N88" s="646" t="s">
        <v>488</v>
      </c>
      <c r="O88" s="646" t="s">
        <v>488</v>
      </c>
      <c r="P88" s="646" t="s">
        <v>488</v>
      </c>
      <c r="Q88" s="646" t="s">
        <v>488</v>
      </c>
      <c r="R88" s="646" t="s">
        <v>488</v>
      </c>
      <c r="S88" s="646" t="s">
        <v>488</v>
      </c>
      <c r="T88" s="646" t="s">
        <v>488</v>
      </c>
      <c r="U88" s="646" t="s">
        <v>488</v>
      </c>
      <c r="V88" s="646" t="s">
        <v>488</v>
      </c>
      <c r="W88" s="646" t="s">
        <v>488</v>
      </c>
      <c r="X88" s="646" t="s">
        <v>488</v>
      </c>
      <c r="Y88" s="646" t="s">
        <v>488</v>
      </c>
      <c r="Z88" s="646" t="s">
        <v>488</v>
      </c>
      <c r="AA88" s="646" t="s">
        <v>488</v>
      </c>
      <c r="AB88" s="646" t="s">
        <v>488</v>
      </c>
      <c r="AC88" s="646" t="s">
        <v>488</v>
      </c>
      <c r="AD88" s="646" t="s">
        <v>488</v>
      </c>
      <c r="AE88" s="646" t="s">
        <v>488</v>
      </c>
      <c r="AF88" s="646" t="s">
        <v>488</v>
      </c>
      <c r="AG88" s="646" t="s">
        <v>488</v>
      </c>
      <c r="AH88" s="646" t="s">
        <v>488</v>
      </c>
      <c r="AI88" s="646" t="s">
        <v>488</v>
      </c>
      <c r="AJ88" s="646" t="s">
        <v>488</v>
      </c>
      <c r="AK88" s="1058" t="s">
        <v>488</v>
      </c>
      <c r="AL88" s="1055">
        <f t="shared" si="12"/>
        <v>0</v>
      </c>
      <c r="AM88" s="660" t="s">
        <v>488</v>
      </c>
    </row>
    <row r="89" spans="1:39" x14ac:dyDescent="0.25">
      <c r="A89" s="655" t="s">
        <v>1058</v>
      </c>
      <c r="B89" s="647" t="s">
        <v>949</v>
      </c>
      <c r="C89" s="661" t="s">
        <v>488</v>
      </c>
      <c r="D89" s="646" t="s">
        <v>488</v>
      </c>
      <c r="E89" s="646" t="s">
        <v>488</v>
      </c>
      <c r="F89" s="646" t="s">
        <v>488</v>
      </c>
      <c r="G89" s="646" t="s">
        <v>488</v>
      </c>
      <c r="H89" s="646" t="s">
        <v>488</v>
      </c>
      <c r="I89" s="646" t="s">
        <v>488</v>
      </c>
      <c r="J89" s="646" t="s">
        <v>488</v>
      </c>
      <c r="K89" s="646" t="s">
        <v>488</v>
      </c>
      <c r="L89" s="646" t="s">
        <v>488</v>
      </c>
      <c r="M89" s="646" t="s">
        <v>488</v>
      </c>
      <c r="N89" s="646" t="s">
        <v>488</v>
      </c>
      <c r="O89" s="646" t="s">
        <v>488</v>
      </c>
      <c r="P89" s="646" t="s">
        <v>488</v>
      </c>
      <c r="Q89" s="646" t="s">
        <v>488</v>
      </c>
      <c r="R89" s="646" t="s">
        <v>488</v>
      </c>
      <c r="S89" s="646" t="s">
        <v>488</v>
      </c>
      <c r="T89" s="646" t="s">
        <v>488</v>
      </c>
      <c r="U89" s="646" t="s">
        <v>488</v>
      </c>
      <c r="V89" s="646" t="s">
        <v>488</v>
      </c>
      <c r="W89" s="646" t="s">
        <v>488</v>
      </c>
      <c r="X89" s="646" t="s">
        <v>488</v>
      </c>
      <c r="Y89" s="646" t="s">
        <v>488</v>
      </c>
      <c r="Z89" s="646" t="s">
        <v>488</v>
      </c>
      <c r="AA89" s="646" t="s">
        <v>488</v>
      </c>
      <c r="AB89" s="646" t="s">
        <v>488</v>
      </c>
      <c r="AC89" s="646" t="s">
        <v>488</v>
      </c>
      <c r="AD89" s="646" t="s">
        <v>488</v>
      </c>
      <c r="AE89" s="646" t="s">
        <v>488</v>
      </c>
      <c r="AF89" s="646" t="s">
        <v>488</v>
      </c>
      <c r="AG89" s="646" t="s">
        <v>488</v>
      </c>
      <c r="AH89" s="646" t="s">
        <v>488</v>
      </c>
      <c r="AI89" s="646" t="s">
        <v>488</v>
      </c>
      <c r="AJ89" s="646" t="s">
        <v>488</v>
      </c>
      <c r="AK89" s="1058" t="s">
        <v>488</v>
      </c>
      <c r="AL89" s="1055">
        <f t="shared" si="12"/>
        <v>0</v>
      </c>
      <c r="AM89" s="660" t="s">
        <v>488</v>
      </c>
    </row>
    <row r="90" spans="1:39" ht="31.5" x14ac:dyDescent="0.25">
      <c r="A90" s="655" t="s">
        <v>1156</v>
      </c>
      <c r="B90" s="647" t="s">
        <v>939</v>
      </c>
      <c r="C90" s="661" t="s">
        <v>488</v>
      </c>
      <c r="D90" s="646" t="s">
        <v>488</v>
      </c>
      <c r="E90" s="646" t="s">
        <v>488</v>
      </c>
      <c r="F90" s="646" t="s">
        <v>488</v>
      </c>
      <c r="G90" s="646" t="s">
        <v>488</v>
      </c>
      <c r="H90" s="646" t="s">
        <v>488</v>
      </c>
      <c r="I90" s="646" t="s">
        <v>488</v>
      </c>
      <c r="J90" s="646" t="s">
        <v>488</v>
      </c>
      <c r="K90" s="646" t="s">
        <v>488</v>
      </c>
      <c r="L90" s="646" t="s">
        <v>488</v>
      </c>
      <c r="M90" s="646" t="s">
        <v>488</v>
      </c>
      <c r="N90" s="646" t="s">
        <v>488</v>
      </c>
      <c r="O90" s="646" t="s">
        <v>488</v>
      </c>
      <c r="P90" s="646" t="s">
        <v>488</v>
      </c>
      <c r="Q90" s="646" t="str">
        <f>C90</f>
        <v>нд</v>
      </c>
      <c r="R90" s="646" t="s">
        <v>488</v>
      </c>
      <c r="S90" s="646" t="s">
        <v>488</v>
      </c>
      <c r="T90" s="646" t="s">
        <v>488</v>
      </c>
      <c r="U90" s="646" t="s">
        <v>488</v>
      </c>
      <c r="V90" s="646" t="s">
        <v>488</v>
      </c>
      <c r="W90" s="646" t="s">
        <v>488</v>
      </c>
      <c r="X90" s="646" t="s">
        <v>488</v>
      </c>
      <c r="Y90" s="646" t="s">
        <v>488</v>
      </c>
      <c r="Z90" s="646" t="s">
        <v>488</v>
      </c>
      <c r="AA90" s="646" t="s">
        <v>488</v>
      </c>
      <c r="AB90" s="646" t="s">
        <v>488</v>
      </c>
      <c r="AC90" s="646" t="s">
        <v>488</v>
      </c>
      <c r="AD90" s="646" t="s">
        <v>488</v>
      </c>
      <c r="AE90" s="646" t="s">
        <v>488</v>
      </c>
      <c r="AF90" s="646" t="s">
        <v>488</v>
      </c>
      <c r="AG90" s="646" t="s">
        <v>488</v>
      </c>
      <c r="AH90" s="646" t="s">
        <v>488</v>
      </c>
      <c r="AI90" s="646" t="s">
        <v>488</v>
      </c>
      <c r="AJ90" s="646" t="s">
        <v>488</v>
      </c>
      <c r="AK90" s="1055">
        <f t="shared" ref="AK90" si="13">SUM(Q90,U90,Y90,AC90,AG90)</f>
        <v>0</v>
      </c>
      <c r="AL90" s="1055">
        <f t="shared" si="12"/>
        <v>0</v>
      </c>
      <c r="AM90" s="660" t="s">
        <v>488</v>
      </c>
    </row>
    <row r="91" spans="1:39" ht="31.5" x14ac:dyDescent="0.25">
      <c r="A91" s="655" t="s">
        <v>1157</v>
      </c>
      <c r="B91" s="647" t="s">
        <v>940</v>
      </c>
      <c r="C91" s="661" t="s">
        <v>488</v>
      </c>
      <c r="D91" s="646" t="s">
        <v>488</v>
      </c>
      <c r="E91" s="646" t="s">
        <v>488</v>
      </c>
      <c r="F91" s="646" t="s">
        <v>488</v>
      </c>
      <c r="G91" s="646" t="s">
        <v>488</v>
      </c>
      <c r="H91" s="646" t="s">
        <v>488</v>
      </c>
      <c r="I91" s="646" t="s">
        <v>488</v>
      </c>
      <c r="J91" s="646" t="s">
        <v>488</v>
      </c>
      <c r="K91" s="646" t="s">
        <v>488</v>
      </c>
      <c r="L91" s="646" t="s">
        <v>488</v>
      </c>
      <c r="M91" s="646" t="s">
        <v>488</v>
      </c>
      <c r="N91" s="646" t="s">
        <v>488</v>
      </c>
      <c r="O91" s="646" t="s">
        <v>488</v>
      </c>
      <c r="P91" s="646" t="s">
        <v>488</v>
      </c>
      <c r="Q91" s="646" t="s">
        <v>488</v>
      </c>
      <c r="R91" s="646" t="s">
        <v>488</v>
      </c>
      <c r="S91" s="646" t="s">
        <v>488</v>
      </c>
      <c r="T91" s="646" t="s">
        <v>488</v>
      </c>
      <c r="U91" s="646" t="s">
        <v>488</v>
      </c>
      <c r="V91" s="646" t="s">
        <v>488</v>
      </c>
      <c r="W91" s="646" t="s">
        <v>488</v>
      </c>
      <c r="X91" s="646" t="s">
        <v>488</v>
      </c>
      <c r="Y91" s="646" t="s">
        <v>488</v>
      </c>
      <c r="Z91" s="646" t="s">
        <v>488</v>
      </c>
      <c r="AA91" s="646" t="s">
        <v>488</v>
      </c>
      <c r="AB91" s="646" t="s">
        <v>488</v>
      </c>
      <c r="AC91" s="646" t="s">
        <v>488</v>
      </c>
      <c r="AD91" s="646" t="s">
        <v>488</v>
      </c>
      <c r="AE91" s="646" t="s">
        <v>488</v>
      </c>
      <c r="AF91" s="646" t="s">
        <v>488</v>
      </c>
      <c r="AG91" s="646" t="s">
        <v>488</v>
      </c>
      <c r="AH91" s="646" t="s">
        <v>488</v>
      </c>
      <c r="AI91" s="646" t="s">
        <v>488</v>
      </c>
      <c r="AJ91" s="646" t="s">
        <v>488</v>
      </c>
      <c r="AK91" s="1058" t="s">
        <v>488</v>
      </c>
      <c r="AL91" s="1055">
        <f t="shared" si="12"/>
        <v>0</v>
      </c>
      <c r="AM91" s="660" t="s">
        <v>488</v>
      </c>
    </row>
    <row r="92" spans="1:39" x14ac:dyDescent="0.25">
      <c r="A92" s="655" t="s">
        <v>1158</v>
      </c>
      <c r="B92" s="647" t="s">
        <v>941</v>
      </c>
      <c r="C92" s="661" t="s">
        <v>488</v>
      </c>
      <c r="D92" s="646" t="s">
        <v>488</v>
      </c>
      <c r="E92" s="646" t="s">
        <v>488</v>
      </c>
      <c r="F92" s="646" t="s">
        <v>488</v>
      </c>
      <c r="G92" s="646" t="s">
        <v>488</v>
      </c>
      <c r="H92" s="646" t="s">
        <v>488</v>
      </c>
      <c r="I92" s="646" t="s">
        <v>488</v>
      </c>
      <c r="J92" s="646" t="s">
        <v>488</v>
      </c>
      <c r="K92" s="646" t="s">
        <v>488</v>
      </c>
      <c r="L92" s="646" t="s">
        <v>488</v>
      </c>
      <c r="M92" s="646" t="s">
        <v>488</v>
      </c>
      <c r="N92" s="646" t="s">
        <v>488</v>
      </c>
      <c r="O92" s="646" t="s">
        <v>488</v>
      </c>
      <c r="P92" s="646" t="s">
        <v>488</v>
      </c>
      <c r="Q92" s="646" t="str">
        <f>C92</f>
        <v>нд</v>
      </c>
      <c r="R92" s="646" t="s">
        <v>488</v>
      </c>
      <c r="S92" s="646" t="s">
        <v>488</v>
      </c>
      <c r="T92" s="646" t="s">
        <v>488</v>
      </c>
      <c r="U92" s="646" t="s">
        <v>488</v>
      </c>
      <c r="V92" s="646" t="s">
        <v>488</v>
      </c>
      <c r="W92" s="646" t="s">
        <v>488</v>
      </c>
      <c r="X92" s="646" t="s">
        <v>488</v>
      </c>
      <c r="Y92" s="646" t="s">
        <v>488</v>
      </c>
      <c r="Z92" s="646" t="s">
        <v>488</v>
      </c>
      <c r="AA92" s="646" t="s">
        <v>488</v>
      </c>
      <c r="AB92" s="646" t="s">
        <v>488</v>
      </c>
      <c r="AC92" s="646" t="s">
        <v>488</v>
      </c>
      <c r="AD92" s="646" t="s">
        <v>488</v>
      </c>
      <c r="AE92" s="646" t="s">
        <v>488</v>
      </c>
      <c r="AF92" s="646" t="s">
        <v>488</v>
      </c>
      <c r="AG92" s="646" t="s">
        <v>488</v>
      </c>
      <c r="AH92" s="646" t="s">
        <v>488</v>
      </c>
      <c r="AI92" s="646" t="s">
        <v>488</v>
      </c>
      <c r="AJ92" s="646" t="s">
        <v>488</v>
      </c>
      <c r="AK92" s="1055">
        <f t="shared" ref="AK92" si="14">SUM(Q92,U92,Y92,AC92,AG92)</f>
        <v>0</v>
      </c>
      <c r="AL92" s="1055">
        <f t="shared" si="12"/>
        <v>0</v>
      </c>
      <c r="AM92" s="660" t="s">
        <v>488</v>
      </c>
    </row>
  </sheetData>
  <mergeCells count="37">
    <mergeCell ref="A3:AM3"/>
    <mergeCell ref="A1:AM1"/>
    <mergeCell ref="M17:P17"/>
    <mergeCell ref="Q17:T17"/>
    <mergeCell ref="U17:X17"/>
    <mergeCell ref="A12:AM12"/>
    <mergeCell ref="D8:AE8"/>
    <mergeCell ref="D9:AE9"/>
    <mergeCell ref="A5:AM5"/>
    <mergeCell ref="A6:AM6"/>
    <mergeCell ref="B17:B19"/>
    <mergeCell ref="A17:A19"/>
    <mergeCell ref="E17:E19"/>
    <mergeCell ref="C17:D18"/>
    <mergeCell ref="F17:H18"/>
    <mergeCell ref="AI18:AJ18"/>
    <mergeCell ref="AA18:AB18"/>
    <mergeCell ref="Y18:Z18"/>
    <mergeCell ref="AC17:AF17"/>
    <mergeCell ref="AC18:AD18"/>
    <mergeCell ref="AE18:AF18"/>
    <mergeCell ref="I17:L17"/>
    <mergeCell ref="I18:J18"/>
    <mergeCell ref="K18:L18"/>
    <mergeCell ref="A11:AM11"/>
    <mergeCell ref="W18:X18"/>
    <mergeCell ref="A14:AM14"/>
    <mergeCell ref="M18:N18"/>
    <mergeCell ref="O18:P18"/>
    <mergeCell ref="Q18:R18"/>
    <mergeCell ref="S18:T18"/>
    <mergeCell ref="U18:V18"/>
    <mergeCell ref="AG18:AH18"/>
    <mergeCell ref="AG17:AJ17"/>
    <mergeCell ref="AM17:AM19"/>
    <mergeCell ref="AK17:AL18"/>
    <mergeCell ref="Y17:AB17"/>
  </mergeCells>
  <pageMargins left="0.7" right="0.7" top="0.75" bottom="0.75" header="0.3" footer="0.3"/>
  <pageSetup paperSize="9" scale="24" orientation="portrait" verticalDpi="0" r:id="rId1"/>
  <drawing r:id="rId2"/>
  <legacy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K105"/>
  <sheetViews>
    <sheetView topLeftCell="A16" workbookViewId="0">
      <selection activeCell="C24" sqref="C24"/>
    </sheetView>
  </sheetViews>
  <sheetFormatPr defaultRowHeight="15" x14ac:dyDescent="0.25"/>
  <cols>
    <col min="1" max="1" width="9.140625" style="663"/>
    <col min="2" max="2" width="63.140625" customWidth="1"/>
    <col min="3" max="3" width="42.42578125" customWidth="1"/>
  </cols>
  <sheetData>
    <row r="1" spans="1:11" ht="15.75" x14ac:dyDescent="0.25">
      <c r="A1" s="1172" t="s">
        <v>1205</v>
      </c>
      <c r="B1" s="1172"/>
      <c r="C1" s="1172"/>
      <c r="D1" s="214"/>
      <c r="E1" s="214"/>
      <c r="F1" s="214"/>
      <c r="G1" s="214"/>
      <c r="H1" s="214"/>
      <c r="I1" s="214"/>
      <c r="J1" s="214"/>
    </row>
    <row r="2" spans="1:11" ht="18.75" x14ac:dyDescent="0.3">
      <c r="A2" s="643"/>
      <c r="B2" s="642"/>
      <c r="C2" s="642"/>
      <c r="D2" s="642"/>
      <c r="E2" s="642"/>
      <c r="F2" s="453"/>
      <c r="G2" s="453"/>
      <c r="H2" s="15"/>
      <c r="I2" s="642"/>
      <c r="J2" s="642"/>
    </row>
    <row r="3" spans="1:11" ht="18.75" x14ac:dyDescent="0.25">
      <c r="A3" s="1176" t="s">
        <v>11</v>
      </c>
      <c r="B3" s="1176"/>
      <c r="C3" s="1176"/>
      <c r="D3" s="205"/>
      <c r="E3" s="205"/>
      <c r="F3" s="205"/>
      <c r="G3" s="205"/>
      <c r="H3" s="205"/>
      <c r="I3" s="205"/>
      <c r="J3" s="205"/>
    </row>
    <row r="4" spans="1:11" ht="18.75" x14ac:dyDescent="0.25">
      <c r="A4" s="562"/>
      <c r="B4" s="562"/>
      <c r="C4" s="562"/>
      <c r="D4" s="562"/>
      <c r="E4" s="562"/>
      <c r="F4" s="562"/>
      <c r="G4" s="562"/>
      <c r="H4" s="562"/>
      <c r="I4" s="205"/>
      <c r="J4" s="205"/>
    </row>
    <row r="5" spans="1:11" ht="15.75" x14ac:dyDescent="0.25">
      <c r="A5" s="1177" t="s">
        <v>484</v>
      </c>
      <c r="B5" s="1177"/>
      <c r="C5" s="1177"/>
      <c r="D5" s="641"/>
      <c r="E5" s="641"/>
      <c r="F5" s="641"/>
      <c r="G5" s="641"/>
      <c r="H5" s="641"/>
      <c r="I5" s="641"/>
      <c r="J5" s="641"/>
    </row>
    <row r="6" spans="1:11" ht="15.75" x14ac:dyDescent="0.25">
      <c r="A6" s="1173" t="s">
        <v>1061</v>
      </c>
      <c r="B6" s="1173"/>
      <c r="C6" s="1173"/>
      <c r="D6" s="207"/>
      <c r="E6" s="207"/>
      <c r="F6" s="207"/>
      <c r="G6" s="207"/>
      <c r="H6" s="207"/>
      <c r="I6" s="207"/>
      <c r="J6" s="207"/>
    </row>
    <row r="7" spans="1:11" ht="18.75" x14ac:dyDescent="0.25">
      <c r="A7" s="562"/>
      <c r="B7" s="562"/>
      <c r="C7" s="562"/>
      <c r="D7" s="562"/>
      <c r="E7" s="562"/>
      <c r="F7" s="562"/>
      <c r="G7" s="562"/>
      <c r="H7" s="562"/>
      <c r="I7" s="205"/>
      <c r="J7" s="205"/>
    </row>
    <row r="8" spans="1:11" ht="15.75" x14ac:dyDescent="0.25">
      <c r="A8" s="1179" t="str">
        <f>'1. Общая информация'!A9:C9</f>
        <v>L_СТР12108КЛ</v>
      </c>
      <c r="B8" s="1179"/>
      <c r="C8" s="1179"/>
      <c r="D8" s="650"/>
      <c r="E8" s="650"/>
      <c r="F8" s="650"/>
      <c r="G8" s="650"/>
      <c r="H8" s="650"/>
      <c r="I8" s="650"/>
      <c r="J8" s="650"/>
      <c r="K8" s="639"/>
    </row>
    <row r="9" spans="1:11" ht="15.75" x14ac:dyDescent="0.25">
      <c r="A9" s="1267" t="s">
        <v>9</v>
      </c>
      <c r="B9" s="1267"/>
      <c r="C9" s="1267"/>
      <c r="D9" s="33"/>
      <c r="E9" s="33"/>
      <c r="F9" s="33"/>
      <c r="G9" s="33"/>
      <c r="H9" s="33"/>
      <c r="I9" s="33"/>
      <c r="J9" s="33"/>
      <c r="K9" s="639"/>
    </row>
    <row r="10" spans="1:11" ht="18.75" x14ac:dyDescent="0.25">
      <c r="A10" s="563"/>
      <c r="B10" s="563"/>
      <c r="C10" s="563"/>
      <c r="D10" s="563"/>
      <c r="E10" s="563"/>
      <c r="F10" s="563"/>
      <c r="G10" s="563"/>
      <c r="H10" s="563"/>
      <c r="I10" s="563"/>
      <c r="J10" s="563"/>
      <c r="K10" s="639"/>
    </row>
    <row r="11" spans="1:11" ht="52.5" customHeight="1" x14ac:dyDescent="0.25">
      <c r="A11" s="1266" t="str">
        <f>'1. Общая информация'!A12:C12</f>
        <v>Строительство электрических сетей 6 кВ от РП-254, расположенной по ул. Свердловская, 74 г, до РУ-6 кВ КТП-1 6/0,4 кВ, КТП-2 6/0,4 кВ электробойлерной п. Лалетино, расположенных по ул. Лесоперевалочная, 30 а</v>
      </c>
      <c r="B11" s="1266"/>
      <c r="C11" s="1266"/>
      <c r="D11" s="664"/>
      <c r="E11" s="664"/>
      <c r="F11" s="664"/>
      <c r="G11" s="664"/>
      <c r="H11" s="664"/>
      <c r="I11" s="664"/>
      <c r="J11" s="664"/>
      <c r="K11" s="639"/>
    </row>
    <row r="12" spans="1:11" ht="15.75" x14ac:dyDescent="0.25">
      <c r="A12" s="1267" t="s">
        <v>7</v>
      </c>
      <c r="B12" s="1267"/>
      <c r="C12" s="1267"/>
      <c r="D12" s="33"/>
      <c r="E12" s="33"/>
      <c r="F12" s="33"/>
      <c r="G12" s="33"/>
      <c r="H12" s="33"/>
      <c r="I12" s="33"/>
      <c r="J12" s="33"/>
      <c r="K12" s="639"/>
    </row>
    <row r="13" spans="1:11" x14ac:dyDescent="0.25">
      <c r="A13" s="645"/>
      <c r="B13" s="645"/>
      <c r="C13" s="645"/>
      <c r="D13" s="665"/>
      <c r="E13" s="665"/>
      <c r="F13" s="665"/>
      <c r="G13" s="665"/>
      <c r="H13" s="665"/>
      <c r="I13" s="665"/>
      <c r="J13" s="665"/>
      <c r="K13" s="639"/>
    </row>
    <row r="14" spans="1:11" ht="15.75" customHeight="1" x14ac:dyDescent="0.25">
      <c r="A14" s="1265" t="s">
        <v>1113</v>
      </c>
      <c r="B14" s="1265"/>
      <c r="C14" s="1265"/>
      <c r="D14" s="659"/>
      <c r="E14" s="659"/>
      <c r="F14" s="659"/>
      <c r="G14" s="659"/>
      <c r="H14" s="659"/>
      <c r="I14" s="659"/>
      <c r="J14" s="659"/>
    </row>
    <row r="18" spans="1:3" x14ac:dyDescent="0.25">
      <c r="A18" s="638" t="s">
        <v>884</v>
      </c>
      <c r="B18" s="638" t="s">
        <v>68</v>
      </c>
      <c r="C18" s="638" t="s">
        <v>67</v>
      </c>
    </row>
    <row r="19" spans="1:3" x14ac:dyDescent="0.25">
      <c r="A19" s="638">
        <v>1</v>
      </c>
      <c r="B19" s="638">
        <v>2</v>
      </c>
      <c r="C19" s="638">
        <v>3</v>
      </c>
    </row>
    <row r="20" spans="1:3" ht="30" x14ac:dyDescent="0.25">
      <c r="A20" s="662">
        <v>1</v>
      </c>
      <c r="B20" s="636" t="s">
        <v>961</v>
      </c>
      <c r="C20" s="1088">
        <f>'1. Общая информация'!C51</f>
        <v>22.712227500000001</v>
      </c>
    </row>
    <row r="21" spans="1:3" x14ac:dyDescent="0.25">
      <c r="A21" s="662">
        <v>2</v>
      </c>
      <c r="B21" s="636" t="s">
        <v>962</v>
      </c>
      <c r="C21" s="637" t="s">
        <v>1214</v>
      </c>
    </row>
    <row r="22" spans="1:3" ht="78" customHeight="1" x14ac:dyDescent="0.25">
      <c r="A22" s="662">
        <v>3</v>
      </c>
      <c r="B22" s="636" t="s">
        <v>963</v>
      </c>
      <c r="C22" s="636" t="s">
        <v>1074</v>
      </c>
    </row>
    <row r="23" spans="1:3" ht="30" x14ac:dyDescent="0.25">
      <c r="A23" s="662">
        <v>4</v>
      </c>
      <c r="B23" s="636" t="s">
        <v>964</v>
      </c>
      <c r="C23" s="1087">
        <f>C24</f>
        <v>19.204437870000003</v>
      </c>
    </row>
    <row r="24" spans="1:3" ht="30" x14ac:dyDescent="0.25">
      <c r="A24" s="662">
        <v>5</v>
      </c>
      <c r="B24" s="636" t="s">
        <v>965</v>
      </c>
      <c r="C24" s="1087">
        <f>SUM(C25,C36)</f>
        <v>19.204437870000003</v>
      </c>
    </row>
    <row r="25" spans="1:3" ht="33" customHeight="1" x14ac:dyDescent="0.25">
      <c r="A25" s="640" t="s">
        <v>1033</v>
      </c>
      <c r="B25" s="636" t="s">
        <v>966</v>
      </c>
      <c r="C25" s="1087">
        <f>C27+C32</f>
        <v>19.204437870000003</v>
      </c>
    </row>
    <row r="26" spans="1:3" ht="30" x14ac:dyDescent="0.25">
      <c r="A26" s="640" t="s">
        <v>1034</v>
      </c>
      <c r="B26" s="636" t="s">
        <v>967</v>
      </c>
      <c r="C26" s="1099" t="s">
        <v>1207</v>
      </c>
    </row>
    <row r="27" spans="1:3" ht="30" x14ac:dyDescent="0.25">
      <c r="A27" s="662" t="s">
        <v>968</v>
      </c>
      <c r="B27" s="636" t="s">
        <v>969</v>
      </c>
      <c r="C27" s="1087">
        <v>0.92471429999999988</v>
      </c>
    </row>
    <row r="28" spans="1:3" x14ac:dyDescent="0.25">
      <c r="A28" s="662" t="s">
        <v>970</v>
      </c>
      <c r="B28" s="636" t="s">
        <v>971</v>
      </c>
      <c r="C28" s="1098">
        <f>C27/C20</f>
        <v>4.0714381713550546E-2</v>
      </c>
    </row>
    <row r="29" spans="1:3" x14ac:dyDescent="0.25">
      <c r="A29" s="662" t="s">
        <v>972</v>
      </c>
      <c r="B29" s="636" t="s">
        <v>973</v>
      </c>
      <c r="C29" s="1087">
        <f>C27</f>
        <v>0.92471429999999988</v>
      </c>
    </row>
    <row r="30" spans="1:3" x14ac:dyDescent="0.25">
      <c r="A30" s="662" t="s">
        <v>974</v>
      </c>
      <c r="B30" s="636" t="s">
        <v>975</v>
      </c>
      <c r="C30" s="1087">
        <f>C24/1.2</f>
        <v>16.003698225000004</v>
      </c>
    </row>
    <row r="31" spans="1:3" ht="30" x14ac:dyDescent="0.25">
      <c r="A31" s="662" t="s">
        <v>976</v>
      </c>
      <c r="B31" s="636" t="s">
        <v>1215</v>
      </c>
      <c r="C31" s="636" t="s">
        <v>1216</v>
      </c>
    </row>
    <row r="32" spans="1:3" ht="30" x14ac:dyDescent="0.25">
      <c r="A32" s="662" t="s">
        <v>978</v>
      </c>
      <c r="B32" s="636" t="s">
        <v>969</v>
      </c>
      <c r="C32" s="1087">
        <v>18.279723570000002</v>
      </c>
    </row>
    <row r="33" spans="1:3" x14ac:dyDescent="0.25">
      <c r="A33" s="662" t="s">
        <v>979</v>
      </c>
      <c r="B33" s="636" t="s">
        <v>971</v>
      </c>
      <c r="C33" s="1416">
        <f>ROUND(C32/21.7875132*100,2)</f>
        <v>83.9</v>
      </c>
    </row>
    <row r="34" spans="1:3" x14ac:dyDescent="0.25">
      <c r="A34" s="662" t="s">
        <v>980</v>
      </c>
      <c r="B34" s="636" t="s">
        <v>973</v>
      </c>
      <c r="C34" s="1416">
        <v>0</v>
      </c>
    </row>
    <row r="35" spans="1:3" x14ac:dyDescent="0.25">
      <c r="A35" s="662" t="s">
        <v>981</v>
      </c>
      <c r="B35" s="636" t="s">
        <v>975</v>
      </c>
      <c r="C35" s="1416">
        <v>0</v>
      </c>
    </row>
    <row r="36" spans="1:3" ht="45" x14ac:dyDescent="0.25">
      <c r="A36" s="640" t="s">
        <v>142</v>
      </c>
      <c r="B36" s="636" t="s">
        <v>982</v>
      </c>
      <c r="C36" s="636" t="s">
        <v>488</v>
      </c>
    </row>
    <row r="37" spans="1:3" ht="30" x14ac:dyDescent="0.25">
      <c r="A37" s="640" t="s">
        <v>1110</v>
      </c>
      <c r="B37" s="636" t="s">
        <v>967</v>
      </c>
      <c r="C37" s="636" t="s">
        <v>488</v>
      </c>
    </row>
    <row r="38" spans="1:3" ht="30" x14ac:dyDescent="0.25">
      <c r="A38" s="662" t="s">
        <v>983</v>
      </c>
      <c r="B38" s="636" t="s">
        <v>984</v>
      </c>
      <c r="C38" s="636" t="s">
        <v>488</v>
      </c>
    </row>
    <row r="39" spans="1:3" x14ac:dyDescent="0.25">
      <c r="A39" s="662" t="s">
        <v>985</v>
      </c>
      <c r="B39" s="636" t="s">
        <v>971</v>
      </c>
      <c r="C39" s="636" t="s">
        <v>488</v>
      </c>
    </row>
    <row r="40" spans="1:3" x14ac:dyDescent="0.25">
      <c r="A40" s="662" t="s">
        <v>986</v>
      </c>
      <c r="B40" s="636" t="s">
        <v>973</v>
      </c>
      <c r="C40" s="636" t="s">
        <v>488</v>
      </c>
    </row>
    <row r="41" spans="1:3" x14ac:dyDescent="0.25">
      <c r="A41" s="662" t="s">
        <v>987</v>
      </c>
      <c r="B41" s="636" t="s">
        <v>975</v>
      </c>
      <c r="C41" s="636" t="s">
        <v>488</v>
      </c>
    </row>
    <row r="42" spans="1:3" ht="30" x14ac:dyDescent="0.25">
      <c r="A42" s="662" t="s">
        <v>988</v>
      </c>
      <c r="B42" s="636" t="s">
        <v>977</v>
      </c>
      <c r="C42" s="636" t="s">
        <v>488</v>
      </c>
    </row>
    <row r="43" spans="1:3" ht="30" x14ac:dyDescent="0.25">
      <c r="A43" s="662" t="s">
        <v>989</v>
      </c>
      <c r="B43" s="636" t="s">
        <v>984</v>
      </c>
      <c r="C43" s="636" t="s">
        <v>488</v>
      </c>
    </row>
    <row r="44" spans="1:3" x14ac:dyDescent="0.25">
      <c r="A44" s="662" t="s">
        <v>990</v>
      </c>
      <c r="B44" s="636" t="s">
        <v>971</v>
      </c>
      <c r="C44" s="636" t="s">
        <v>488</v>
      </c>
    </row>
    <row r="45" spans="1:3" x14ac:dyDescent="0.25">
      <c r="A45" s="662" t="s">
        <v>991</v>
      </c>
      <c r="B45" s="636" t="s">
        <v>973</v>
      </c>
      <c r="C45" s="636" t="s">
        <v>488</v>
      </c>
    </row>
    <row r="46" spans="1:3" x14ac:dyDescent="0.25">
      <c r="A46" s="662" t="s">
        <v>992</v>
      </c>
      <c r="B46" s="636" t="s">
        <v>975</v>
      </c>
      <c r="C46" s="636" t="s">
        <v>488</v>
      </c>
    </row>
    <row r="47" spans="1:3" ht="31.5" customHeight="1" x14ac:dyDescent="0.25">
      <c r="A47" s="640">
        <v>43895</v>
      </c>
      <c r="B47" s="636" t="s">
        <v>993</v>
      </c>
      <c r="C47" s="636" t="s">
        <v>488</v>
      </c>
    </row>
    <row r="48" spans="1:3" ht="30" x14ac:dyDescent="0.25">
      <c r="A48" s="640">
        <v>36955</v>
      </c>
      <c r="B48" s="636" t="s">
        <v>967</v>
      </c>
      <c r="C48" s="636" t="s">
        <v>488</v>
      </c>
    </row>
    <row r="49" spans="1:3" ht="30" x14ac:dyDescent="0.25">
      <c r="A49" s="662" t="s">
        <v>994</v>
      </c>
      <c r="B49" s="636" t="s">
        <v>984</v>
      </c>
      <c r="C49" s="636" t="s">
        <v>488</v>
      </c>
    </row>
    <row r="50" spans="1:3" x14ac:dyDescent="0.25">
      <c r="A50" s="662" t="s">
        <v>995</v>
      </c>
      <c r="B50" s="636" t="s">
        <v>971</v>
      </c>
      <c r="C50" s="636" t="s">
        <v>488</v>
      </c>
    </row>
    <row r="51" spans="1:3" x14ac:dyDescent="0.25">
      <c r="A51" s="662" t="s">
        <v>996</v>
      </c>
      <c r="B51" s="636" t="s">
        <v>973</v>
      </c>
      <c r="C51" s="636" t="s">
        <v>488</v>
      </c>
    </row>
    <row r="52" spans="1:3" x14ac:dyDescent="0.25">
      <c r="A52" s="662" t="s">
        <v>997</v>
      </c>
      <c r="B52" s="636" t="s">
        <v>975</v>
      </c>
      <c r="C52" s="636" t="s">
        <v>488</v>
      </c>
    </row>
    <row r="53" spans="1:3" ht="30" x14ac:dyDescent="0.25">
      <c r="A53" s="662" t="s">
        <v>998</v>
      </c>
      <c r="B53" s="636" t="s">
        <v>977</v>
      </c>
      <c r="C53" s="636" t="s">
        <v>488</v>
      </c>
    </row>
    <row r="54" spans="1:3" ht="30" x14ac:dyDescent="0.25">
      <c r="A54" s="662" t="s">
        <v>999</v>
      </c>
      <c r="B54" s="636" t="s">
        <v>984</v>
      </c>
      <c r="C54" s="636" t="s">
        <v>488</v>
      </c>
    </row>
    <row r="55" spans="1:3" x14ac:dyDescent="0.25">
      <c r="A55" s="662" t="s">
        <v>1000</v>
      </c>
      <c r="B55" s="636" t="s">
        <v>971</v>
      </c>
      <c r="C55" s="636" t="s">
        <v>488</v>
      </c>
    </row>
    <row r="56" spans="1:3" x14ac:dyDescent="0.25">
      <c r="A56" s="662" t="s">
        <v>1001</v>
      </c>
      <c r="B56" s="636" t="s">
        <v>973</v>
      </c>
      <c r="C56" s="636" t="s">
        <v>488</v>
      </c>
    </row>
    <row r="57" spans="1:3" x14ac:dyDescent="0.25">
      <c r="A57" s="662" t="s">
        <v>1002</v>
      </c>
      <c r="B57" s="636" t="s">
        <v>975</v>
      </c>
      <c r="C57" s="636" t="s">
        <v>488</v>
      </c>
    </row>
    <row r="58" spans="1:3" ht="45" x14ac:dyDescent="0.25">
      <c r="A58" s="662">
        <v>6</v>
      </c>
      <c r="B58" s="636" t="s">
        <v>1003</v>
      </c>
      <c r="C58" s="636" t="s">
        <v>488</v>
      </c>
    </row>
    <row r="59" spans="1:3" x14ac:dyDescent="0.25">
      <c r="A59" s="640" t="s">
        <v>773</v>
      </c>
      <c r="B59" s="636" t="s">
        <v>1004</v>
      </c>
      <c r="C59" s="636" t="s">
        <v>488</v>
      </c>
    </row>
    <row r="60" spans="1:3" x14ac:dyDescent="0.25">
      <c r="A60" s="640" t="s">
        <v>774</v>
      </c>
      <c r="B60" s="636" t="s">
        <v>1005</v>
      </c>
      <c r="C60" s="636" t="s">
        <v>488</v>
      </c>
    </row>
    <row r="61" spans="1:3" ht="30" x14ac:dyDescent="0.25">
      <c r="A61" s="640" t="s">
        <v>1108</v>
      </c>
      <c r="B61" s="636" t="s">
        <v>1006</v>
      </c>
      <c r="C61" s="636" t="s">
        <v>488</v>
      </c>
    </row>
    <row r="62" spans="1:3" x14ac:dyDescent="0.25">
      <c r="A62" s="640" t="s">
        <v>1109</v>
      </c>
      <c r="B62" s="636" t="s">
        <v>1007</v>
      </c>
      <c r="C62" s="636" t="s">
        <v>488</v>
      </c>
    </row>
    <row r="63" spans="1:3" x14ac:dyDescent="0.25">
      <c r="A63" s="662">
        <v>7</v>
      </c>
      <c r="B63" s="636" t="s">
        <v>1008</v>
      </c>
      <c r="C63" s="636" t="s">
        <v>488</v>
      </c>
    </row>
    <row r="64" spans="1:3" x14ac:dyDescent="0.25">
      <c r="A64" s="662">
        <v>8</v>
      </c>
      <c r="B64" s="636" t="s">
        <v>1009</v>
      </c>
      <c r="C64" s="636" t="s">
        <v>488</v>
      </c>
    </row>
    <row r="65" spans="1:3" ht="30" x14ac:dyDescent="0.25">
      <c r="A65" s="662">
        <v>9</v>
      </c>
      <c r="B65" s="636" t="s">
        <v>1010</v>
      </c>
      <c r="C65" s="636" t="s">
        <v>488</v>
      </c>
    </row>
    <row r="66" spans="1:3" x14ac:dyDescent="0.25">
      <c r="A66" s="662">
        <v>10</v>
      </c>
      <c r="B66" s="636" t="s">
        <v>1011</v>
      </c>
      <c r="C66" s="636" t="s">
        <v>488</v>
      </c>
    </row>
    <row r="67" spans="1:3" ht="60" x14ac:dyDescent="0.25">
      <c r="A67" s="662">
        <v>11</v>
      </c>
      <c r="B67" s="636" t="s">
        <v>1012</v>
      </c>
      <c r="C67" s="636" t="s">
        <v>488</v>
      </c>
    </row>
    <row r="68" spans="1:3" x14ac:dyDescent="0.25">
      <c r="A68" s="640" t="s">
        <v>1098</v>
      </c>
      <c r="B68" s="637" t="s">
        <v>364</v>
      </c>
      <c r="C68" s="636" t="s">
        <v>488</v>
      </c>
    </row>
    <row r="69" spans="1:3" ht="30" x14ac:dyDescent="0.25">
      <c r="A69" s="640" t="s">
        <v>1099</v>
      </c>
      <c r="B69" s="637" t="s">
        <v>1013</v>
      </c>
      <c r="C69" s="636" t="s">
        <v>488</v>
      </c>
    </row>
    <row r="70" spans="1:3" ht="30" x14ac:dyDescent="0.25">
      <c r="A70" s="640" t="s">
        <v>1014</v>
      </c>
      <c r="B70" s="637" t="s">
        <v>1015</v>
      </c>
      <c r="C70" s="636" t="s">
        <v>488</v>
      </c>
    </row>
    <row r="71" spans="1:3" x14ac:dyDescent="0.25">
      <c r="A71" s="640" t="s">
        <v>1100</v>
      </c>
      <c r="B71" s="637" t="s">
        <v>365</v>
      </c>
      <c r="C71" s="636" t="s">
        <v>488</v>
      </c>
    </row>
    <row r="72" spans="1:3" ht="30" x14ac:dyDescent="0.25">
      <c r="A72" s="640" t="s">
        <v>1101</v>
      </c>
      <c r="B72" s="637" t="s">
        <v>1013</v>
      </c>
      <c r="C72" s="636" t="s">
        <v>488</v>
      </c>
    </row>
    <row r="73" spans="1:3" ht="30" x14ac:dyDescent="0.25">
      <c r="A73" s="640" t="s">
        <v>1016</v>
      </c>
      <c r="B73" s="637" t="s">
        <v>1015</v>
      </c>
      <c r="C73" s="636" t="s">
        <v>488</v>
      </c>
    </row>
    <row r="74" spans="1:3" x14ac:dyDescent="0.25">
      <c r="A74" s="640" t="s">
        <v>1102</v>
      </c>
      <c r="B74" s="637" t="s">
        <v>366</v>
      </c>
      <c r="C74" s="636" t="s">
        <v>488</v>
      </c>
    </row>
    <row r="75" spans="1:3" ht="30" x14ac:dyDescent="0.25">
      <c r="A75" s="640" t="s">
        <v>1103</v>
      </c>
      <c r="B75" s="637" t="s">
        <v>1013</v>
      </c>
      <c r="C75" s="636" t="s">
        <v>488</v>
      </c>
    </row>
    <row r="76" spans="1:3" ht="30" x14ac:dyDescent="0.25">
      <c r="A76" s="640" t="s">
        <v>1017</v>
      </c>
      <c r="B76" s="637" t="s">
        <v>1015</v>
      </c>
      <c r="C76" s="636" t="s">
        <v>488</v>
      </c>
    </row>
    <row r="77" spans="1:3" x14ac:dyDescent="0.25">
      <c r="A77" s="640" t="s">
        <v>1104</v>
      </c>
      <c r="B77" s="637" t="s">
        <v>367</v>
      </c>
      <c r="C77" s="636" t="s">
        <v>488</v>
      </c>
    </row>
    <row r="78" spans="1:3" ht="30" x14ac:dyDescent="0.25">
      <c r="A78" s="640" t="s">
        <v>1105</v>
      </c>
      <c r="B78" s="637" t="s">
        <v>1013</v>
      </c>
      <c r="C78" s="636" t="s">
        <v>488</v>
      </c>
    </row>
    <row r="79" spans="1:3" ht="30" x14ac:dyDescent="0.25">
      <c r="A79" s="640" t="s">
        <v>1018</v>
      </c>
      <c r="B79" s="637" t="s">
        <v>1015</v>
      </c>
      <c r="C79" s="636" t="s">
        <v>488</v>
      </c>
    </row>
    <row r="80" spans="1:3" x14ac:dyDescent="0.25">
      <c r="A80" s="640" t="s">
        <v>1106</v>
      </c>
      <c r="B80" s="637" t="s">
        <v>368</v>
      </c>
      <c r="C80" s="636" t="s">
        <v>488</v>
      </c>
    </row>
    <row r="81" spans="1:3" ht="30" x14ac:dyDescent="0.25">
      <c r="A81" s="640" t="s">
        <v>1107</v>
      </c>
      <c r="B81" s="637" t="s">
        <v>1013</v>
      </c>
      <c r="C81" s="636" t="s">
        <v>488</v>
      </c>
    </row>
    <row r="82" spans="1:3" ht="30" x14ac:dyDescent="0.25">
      <c r="A82" s="640" t="s">
        <v>1019</v>
      </c>
      <c r="B82" s="637" t="s">
        <v>1015</v>
      </c>
      <c r="C82" s="636" t="s">
        <v>488</v>
      </c>
    </row>
    <row r="83" spans="1:3" ht="360" x14ac:dyDescent="0.25">
      <c r="A83" s="662">
        <v>12</v>
      </c>
      <c r="B83" s="636" t="s">
        <v>1020</v>
      </c>
      <c r="C83" s="636" t="s">
        <v>488</v>
      </c>
    </row>
    <row r="84" spans="1:3" ht="45" x14ac:dyDescent="0.25">
      <c r="A84" s="662">
        <v>13</v>
      </c>
      <c r="B84" s="636" t="s">
        <v>1021</v>
      </c>
      <c r="C84" s="636" t="s">
        <v>488</v>
      </c>
    </row>
    <row r="85" spans="1:3" x14ac:dyDescent="0.25">
      <c r="A85" s="640" t="s">
        <v>1093</v>
      </c>
      <c r="B85" s="637" t="s">
        <v>1095</v>
      </c>
      <c r="C85" s="636" t="s">
        <v>488</v>
      </c>
    </row>
    <row r="86" spans="1:3" x14ac:dyDescent="0.25">
      <c r="A86" s="640" t="s">
        <v>1094</v>
      </c>
      <c r="B86" s="637" t="s">
        <v>1096</v>
      </c>
      <c r="C86" s="636" t="s">
        <v>488</v>
      </c>
    </row>
    <row r="87" spans="1:3" x14ac:dyDescent="0.25">
      <c r="A87" s="662">
        <v>14</v>
      </c>
      <c r="B87" s="636" t="s">
        <v>1022</v>
      </c>
      <c r="C87" s="636" t="s">
        <v>488</v>
      </c>
    </row>
    <row r="88" spans="1:3" x14ac:dyDescent="0.25">
      <c r="A88" s="640" t="s">
        <v>1080</v>
      </c>
      <c r="B88" s="637" t="s">
        <v>878</v>
      </c>
      <c r="C88" s="636" t="s">
        <v>488</v>
      </c>
    </row>
    <row r="89" spans="1:3" x14ac:dyDescent="0.25">
      <c r="A89" s="640" t="s">
        <v>1081</v>
      </c>
      <c r="B89" s="637" t="s">
        <v>1023</v>
      </c>
      <c r="C89" s="636" t="s">
        <v>488</v>
      </c>
    </row>
    <row r="90" spans="1:3" x14ac:dyDescent="0.25">
      <c r="A90" s="640" t="s">
        <v>1082</v>
      </c>
      <c r="B90" s="637" t="s">
        <v>1024</v>
      </c>
      <c r="C90" s="636" t="s">
        <v>488</v>
      </c>
    </row>
    <row r="91" spans="1:3" x14ac:dyDescent="0.25">
      <c r="A91" s="640" t="s">
        <v>1083</v>
      </c>
      <c r="B91" s="637" t="s">
        <v>1025</v>
      </c>
      <c r="C91" s="636" t="s">
        <v>488</v>
      </c>
    </row>
    <row r="92" spans="1:3" x14ac:dyDescent="0.25">
      <c r="A92" s="640" t="s">
        <v>1084</v>
      </c>
      <c r="B92" s="637" t="s">
        <v>1026</v>
      </c>
      <c r="C92" s="636" t="s">
        <v>488</v>
      </c>
    </row>
    <row r="93" spans="1:3" x14ac:dyDescent="0.25">
      <c r="A93" s="640" t="s">
        <v>1089</v>
      </c>
      <c r="B93" s="637" t="s">
        <v>1085</v>
      </c>
      <c r="C93" s="636" t="s">
        <v>488</v>
      </c>
    </row>
    <row r="94" spans="1:3" x14ac:dyDescent="0.25">
      <c r="A94" s="640" t="s">
        <v>1090</v>
      </c>
      <c r="B94" s="637" t="s">
        <v>1086</v>
      </c>
      <c r="C94" s="636" t="s">
        <v>488</v>
      </c>
    </row>
    <row r="95" spans="1:3" x14ac:dyDescent="0.25">
      <c r="A95" s="640" t="s">
        <v>1091</v>
      </c>
      <c r="B95" s="637" t="s">
        <v>1087</v>
      </c>
      <c r="C95" s="636" t="s">
        <v>488</v>
      </c>
    </row>
    <row r="96" spans="1:3" x14ac:dyDescent="0.25">
      <c r="A96" s="640" t="s">
        <v>1092</v>
      </c>
      <c r="B96" s="637" t="s">
        <v>1088</v>
      </c>
      <c r="C96" s="636" t="s">
        <v>488</v>
      </c>
    </row>
    <row r="97" spans="1:3" ht="60" x14ac:dyDescent="0.25">
      <c r="A97" s="662">
        <v>15</v>
      </c>
      <c r="B97" s="636" t="s">
        <v>1097</v>
      </c>
      <c r="C97" s="636" t="s">
        <v>488</v>
      </c>
    </row>
    <row r="98" spans="1:3" ht="90" x14ac:dyDescent="0.25">
      <c r="A98" s="662">
        <v>16</v>
      </c>
      <c r="B98" s="636" t="s">
        <v>1027</v>
      </c>
      <c r="C98" s="636" t="s">
        <v>488</v>
      </c>
    </row>
    <row r="99" spans="1:3" x14ac:dyDescent="0.25">
      <c r="A99" s="640" t="s">
        <v>538</v>
      </c>
      <c r="B99" s="636" t="s">
        <v>1028</v>
      </c>
      <c r="C99" s="636" t="s">
        <v>488</v>
      </c>
    </row>
    <row r="100" spans="1:3" x14ac:dyDescent="0.25">
      <c r="A100" s="640" t="s">
        <v>539</v>
      </c>
      <c r="B100" s="637" t="s">
        <v>1077</v>
      </c>
      <c r="C100" s="636" t="s">
        <v>488</v>
      </c>
    </row>
    <row r="101" spans="1:3" x14ac:dyDescent="0.25">
      <c r="A101" s="640" t="s">
        <v>540</v>
      </c>
      <c r="B101" s="637" t="s">
        <v>1078</v>
      </c>
      <c r="C101" s="636" t="s">
        <v>488</v>
      </c>
    </row>
    <row r="102" spans="1:3" x14ac:dyDescent="0.25">
      <c r="A102" s="640" t="s">
        <v>541</v>
      </c>
      <c r="B102" s="637" t="s">
        <v>1079</v>
      </c>
      <c r="C102" s="636" t="s">
        <v>488</v>
      </c>
    </row>
    <row r="103" spans="1:3" x14ac:dyDescent="0.25">
      <c r="A103" s="640" t="s">
        <v>1075</v>
      </c>
      <c r="B103" s="636" t="s">
        <v>1029</v>
      </c>
      <c r="C103" s="636" t="s">
        <v>488</v>
      </c>
    </row>
    <row r="104" spans="1:3" ht="30" x14ac:dyDescent="0.25">
      <c r="A104" s="640" t="s">
        <v>1076</v>
      </c>
      <c r="B104" s="636" t="s">
        <v>1030</v>
      </c>
      <c r="C104" s="636" t="s">
        <v>488</v>
      </c>
    </row>
    <row r="105" spans="1:3" ht="30" x14ac:dyDescent="0.25">
      <c r="A105" s="662" t="s">
        <v>1031</v>
      </c>
      <c r="B105" s="636" t="s">
        <v>1032</v>
      </c>
      <c r="C105" s="636" t="s">
        <v>488</v>
      </c>
    </row>
  </sheetData>
  <mergeCells count="9">
    <mergeCell ref="A11:C11"/>
    <mergeCell ref="A12:C12"/>
    <mergeCell ref="A14:C14"/>
    <mergeCell ref="A1:C1"/>
    <mergeCell ref="A3:C3"/>
    <mergeCell ref="A5:C5"/>
    <mergeCell ref="A6:C6"/>
    <mergeCell ref="A8:C8"/>
    <mergeCell ref="A9:C9"/>
  </mergeCells>
  <pageMargins left="0.7" right="0.7" top="0.75" bottom="0.75" header="0.3" footer="0.3"/>
  <drawing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43"/>
  <sheetViews>
    <sheetView tabSelected="1" topLeftCell="M1" zoomScale="70" zoomScaleNormal="70" workbookViewId="0">
      <selection activeCell="Q29" sqref="Q29"/>
    </sheetView>
  </sheetViews>
  <sheetFormatPr defaultRowHeight="15" x14ac:dyDescent="0.25"/>
  <cols>
    <col min="1" max="1" width="9.140625" style="631"/>
    <col min="2" max="2" width="90.140625" style="631" customWidth="1"/>
    <col min="3" max="3" width="21.140625" style="631" customWidth="1"/>
    <col min="4" max="4" width="10.7109375" style="631" customWidth="1"/>
    <col min="5" max="5" width="11.140625" style="631" customWidth="1"/>
    <col min="6" max="8" width="20.28515625" style="631" customWidth="1"/>
    <col min="9" max="10" width="22.28515625" style="631" customWidth="1"/>
    <col min="11" max="12" width="16.7109375" style="631" customWidth="1"/>
    <col min="13" max="13" width="22.28515625" style="631" customWidth="1"/>
    <col min="14" max="15" width="13.5703125" style="631" customWidth="1"/>
    <col min="16" max="17" width="17.85546875" style="631" customWidth="1"/>
    <col min="18" max="18" width="18.7109375" style="631" customWidth="1"/>
    <col min="19" max="19" width="25.85546875" style="631" customWidth="1"/>
    <col min="20" max="20" width="16.85546875" style="631" customWidth="1"/>
    <col min="21" max="21" width="15.42578125" style="631" customWidth="1"/>
    <col min="22" max="22" width="11.7109375" style="633" customWidth="1"/>
    <col min="23" max="24" width="27.5703125" style="631" customWidth="1"/>
    <col min="25" max="37" width="18.28515625" style="631" customWidth="1"/>
    <col min="38" max="16384" width="9.140625" style="631"/>
  </cols>
  <sheetData>
    <row r="1" spans="1:37" ht="18.75" x14ac:dyDescent="0.3">
      <c r="A1" s="1285" t="s">
        <v>1205</v>
      </c>
      <c r="B1" s="1285"/>
      <c r="C1" s="1285"/>
      <c r="D1" s="1285"/>
      <c r="E1" s="1285"/>
      <c r="F1" s="1285"/>
      <c r="G1" s="1285"/>
      <c r="H1" s="1285"/>
      <c r="I1" s="1285"/>
      <c r="J1" s="1285"/>
      <c r="K1" s="1285"/>
      <c r="L1" s="1285"/>
      <c r="M1" s="1285"/>
      <c r="N1" s="1285"/>
      <c r="O1" s="1285"/>
      <c r="P1" s="1285"/>
      <c r="Q1" s="1285"/>
      <c r="R1" s="1285"/>
      <c r="S1" s="1285"/>
      <c r="T1" s="1285"/>
      <c r="U1" s="1285"/>
      <c r="V1" s="1285"/>
      <c r="W1" s="1285"/>
      <c r="X1" s="1285"/>
      <c r="Y1" s="1285"/>
      <c r="Z1" s="1285"/>
      <c r="AA1" s="1285"/>
      <c r="AB1" s="1285"/>
      <c r="AC1" s="1285"/>
      <c r="AD1" s="1285"/>
      <c r="AE1" s="1285"/>
      <c r="AF1" s="1285"/>
      <c r="AG1" s="1285"/>
      <c r="AH1" s="1285"/>
      <c r="AI1" s="1285"/>
      <c r="AJ1" s="1285"/>
      <c r="AK1" s="1285"/>
    </row>
    <row r="3" spans="1:37" ht="18.75" x14ac:dyDescent="0.25">
      <c r="A3" s="1280" t="s">
        <v>1112</v>
      </c>
      <c r="B3" s="1280"/>
      <c r="C3" s="1280"/>
      <c r="D3" s="1280"/>
      <c r="E3" s="1280"/>
      <c r="F3" s="1280"/>
      <c r="G3" s="1280"/>
      <c r="H3" s="1280"/>
      <c r="I3" s="1280"/>
      <c r="J3" s="1280"/>
      <c r="K3" s="1280"/>
      <c r="L3" s="1280"/>
      <c r="M3" s="1280"/>
      <c r="N3" s="1280"/>
      <c r="O3" s="1280"/>
      <c r="P3" s="1280"/>
      <c r="Q3" s="1280"/>
      <c r="R3" s="1280"/>
      <c r="S3" s="1280"/>
      <c r="T3" s="1280"/>
      <c r="U3" s="1280"/>
      <c r="V3" s="1280"/>
      <c r="W3" s="1280"/>
      <c r="X3" s="1280"/>
      <c r="Y3" s="1280"/>
      <c r="Z3" s="1280"/>
      <c r="AA3" s="1280"/>
      <c r="AB3" s="1280"/>
      <c r="AC3" s="1280"/>
      <c r="AD3" s="1280"/>
      <c r="AE3" s="1280"/>
      <c r="AF3" s="1280"/>
      <c r="AG3" s="1280"/>
      <c r="AH3" s="1280"/>
      <c r="AI3" s="1280"/>
      <c r="AJ3" s="1280"/>
      <c r="AK3" s="1280"/>
    </row>
    <row r="4" spans="1:37" x14ac:dyDescent="0.25">
      <c r="A4" s="632"/>
    </row>
    <row r="5" spans="1:37" ht="48" customHeight="1" x14ac:dyDescent="0.25">
      <c r="A5" s="1281" t="s">
        <v>847</v>
      </c>
      <c r="B5" s="1281" t="s">
        <v>848</v>
      </c>
      <c r="C5" s="1281" t="s">
        <v>812</v>
      </c>
      <c r="D5" s="1281" t="s">
        <v>849</v>
      </c>
      <c r="E5" s="1281"/>
      <c r="F5" s="1281" t="s">
        <v>50</v>
      </c>
      <c r="G5" s="1281" t="s">
        <v>850</v>
      </c>
      <c r="H5" s="1281" t="s">
        <v>48</v>
      </c>
      <c r="I5" s="1281" t="s">
        <v>851</v>
      </c>
      <c r="J5" s="1281"/>
      <c r="K5" s="1281"/>
      <c r="L5" s="1281"/>
      <c r="M5" s="1281"/>
      <c r="N5" s="1281"/>
      <c r="O5" s="1281"/>
      <c r="P5" s="1281"/>
      <c r="Q5" s="1281"/>
      <c r="R5" s="1281"/>
      <c r="S5" s="1281" t="s">
        <v>852</v>
      </c>
      <c r="T5" s="1281"/>
      <c r="U5" s="1281"/>
      <c r="V5" s="1281" t="s">
        <v>853</v>
      </c>
      <c r="W5" s="1281"/>
      <c r="X5" s="1281"/>
      <c r="Y5" s="1281"/>
      <c r="Z5" s="1281"/>
      <c r="AA5" s="1281"/>
      <c r="AB5" s="1281"/>
      <c r="AC5" s="1281"/>
      <c r="AD5" s="1281"/>
      <c r="AE5" s="1281"/>
      <c r="AF5" s="1281"/>
      <c r="AG5" s="1281"/>
      <c r="AH5" s="1281"/>
      <c r="AI5" s="1281" t="s">
        <v>854</v>
      </c>
      <c r="AJ5" s="1281"/>
      <c r="AK5" s="1281" t="s">
        <v>855</v>
      </c>
    </row>
    <row r="6" spans="1:37" ht="70.5" customHeight="1" x14ac:dyDescent="0.25">
      <c r="A6" s="1281"/>
      <c r="B6" s="1281"/>
      <c r="C6" s="1281"/>
      <c r="D6" s="1281"/>
      <c r="E6" s="1281"/>
      <c r="F6" s="1281"/>
      <c r="G6" s="1281"/>
      <c r="H6" s="1281"/>
      <c r="I6" s="1281" t="s">
        <v>856</v>
      </c>
      <c r="J6" s="1281" t="s">
        <v>857</v>
      </c>
      <c r="K6" s="1281" t="s">
        <v>858</v>
      </c>
      <c r="L6" s="1281"/>
      <c r="M6" s="1281" t="s">
        <v>859</v>
      </c>
      <c r="N6" s="1281" t="s">
        <v>860</v>
      </c>
      <c r="O6" s="1281"/>
      <c r="P6" s="1281" t="s">
        <v>861</v>
      </c>
      <c r="Q6" s="1281"/>
      <c r="R6" s="1281" t="s">
        <v>862</v>
      </c>
      <c r="S6" s="1281" t="s">
        <v>863</v>
      </c>
      <c r="T6" s="1281" t="s">
        <v>864</v>
      </c>
      <c r="U6" s="1281"/>
      <c r="V6" s="1286" t="s">
        <v>865</v>
      </c>
      <c r="W6" s="1281" t="s">
        <v>46</v>
      </c>
      <c r="X6" s="1281"/>
      <c r="Y6" s="1281" t="s">
        <v>866</v>
      </c>
      <c r="Z6" s="1281"/>
      <c r="AA6" s="1281" t="s">
        <v>867</v>
      </c>
      <c r="AB6" s="1281" t="s">
        <v>868</v>
      </c>
      <c r="AC6" s="1281" t="s">
        <v>869</v>
      </c>
      <c r="AD6" s="1281"/>
      <c r="AE6" s="1281" t="s">
        <v>870</v>
      </c>
      <c r="AF6" s="1281" t="s">
        <v>871</v>
      </c>
      <c r="AG6" s="1281" t="s">
        <v>40</v>
      </c>
      <c r="AH6" s="1281" t="s">
        <v>872</v>
      </c>
      <c r="AI6" s="1281" t="s">
        <v>873</v>
      </c>
      <c r="AJ6" s="1281" t="s">
        <v>874</v>
      </c>
      <c r="AK6" s="1281"/>
    </row>
    <row r="7" spans="1:37" ht="48" customHeight="1" x14ac:dyDescent="0.25">
      <c r="A7" s="1281"/>
      <c r="B7" s="1281"/>
      <c r="C7" s="1281"/>
      <c r="D7" s="1075" t="s">
        <v>875</v>
      </c>
      <c r="E7" s="1075" t="s">
        <v>876</v>
      </c>
      <c r="F7" s="1281"/>
      <c r="G7" s="1281"/>
      <c r="H7" s="1281"/>
      <c r="I7" s="1281"/>
      <c r="J7" s="1281"/>
      <c r="K7" s="1076" t="s">
        <v>877</v>
      </c>
      <c r="L7" s="1075" t="s">
        <v>878</v>
      </c>
      <c r="M7" s="1281"/>
      <c r="N7" s="1075" t="s">
        <v>879</v>
      </c>
      <c r="O7" s="1075" t="s">
        <v>878</v>
      </c>
      <c r="P7" s="1075" t="s">
        <v>875</v>
      </c>
      <c r="Q7" s="1075" t="s">
        <v>272</v>
      </c>
      <c r="R7" s="1281"/>
      <c r="S7" s="1281"/>
      <c r="T7" s="1075" t="s">
        <v>875</v>
      </c>
      <c r="U7" s="1075" t="s">
        <v>272</v>
      </c>
      <c r="V7" s="1286"/>
      <c r="W7" s="1075" t="s">
        <v>880</v>
      </c>
      <c r="X7" s="1075" t="s">
        <v>881</v>
      </c>
      <c r="Y7" s="1075" t="s">
        <v>880</v>
      </c>
      <c r="Z7" s="1075" t="s">
        <v>881</v>
      </c>
      <c r="AA7" s="1281"/>
      <c r="AB7" s="1281"/>
      <c r="AC7" s="1075" t="s">
        <v>15</v>
      </c>
      <c r="AD7" s="1075" t="s">
        <v>14</v>
      </c>
      <c r="AE7" s="1281"/>
      <c r="AF7" s="1281"/>
      <c r="AG7" s="1281"/>
      <c r="AH7" s="1281"/>
      <c r="AI7" s="1281"/>
      <c r="AJ7" s="1281"/>
      <c r="AK7" s="1281"/>
    </row>
    <row r="8" spans="1:37" x14ac:dyDescent="0.25">
      <c r="A8" s="1075">
        <v>1</v>
      </c>
      <c r="B8" s="1075">
        <v>2</v>
      </c>
      <c r="C8" s="1075">
        <v>3</v>
      </c>
      <c r="D8" s="1075">
        <v>4</v>
      </c>
      <c r="E8" s="1075">
        <v>5</v>
      </c>
      <c r="F8" s="1075">
        <v>6</v>
      </c>
      <c r="G8" s="1075">
        <v>7</v>
      </c>
      <c r="H8" s="1075">
        <v>8</v>
      </c>
      <c r="I8" s="1075">
        <v>9</v>
      </c>
      <c r="J8" s="1075">
        <v>10</v>
      </c>
      <c r="K8" s="1075">
        <v>11</v>
      </c>
      <c r="L8" s="1075">
        <v>12</v>
      </c>
      <c r="M8" s="1075">
        <v>13</v>
      </c>
      <c r="N8" s="1075">
        <v>14</v>
      </c>
      <c r="O8" s="1075">
        <v>15</v>
      </c>
      <c r="P8" s="1075">
        <v>16</v>
      </c>
      <c r="Q8" s="1075">
        <v>17</v>
      </c>
      <c r="R8" s="1075">
        <v>18</v>
      </c>
      <c r="S8" s="1075">
        <v>19</v>
      </c>
      <c r="T8" s="1075">
        <v>20</v>
      </c>
      <c r="U8" s="1075">
        <v>21</v>
      </c>
      <c r="V8" s="1075">
        <v>22</v>
      </c>
      <c r="W8" s="1075">
        <v>23</v>
      </c>
      <c r="X8" s="1075">
        <v>24</v>
      </c>
      <c r="Y8" s="1075">
        <v>25</v>
      </c>
      <c r="Z8" s="1075">
        <v>26</v>
      </c>
      <c r="AA8" s="1075">
        <v>27</v>
      </c>
      <c r="AB8" s="1075">
        <v>28</v>
      </c>
      <c r="AC8" s="1075">
        <v>29</v>
      </c>
      <c r="AD8" s="1075">
        <v>30</v>
      </c>
      <c r="AE8" s="1075">
        <v>31</v>
      </c>
      <c r="AF8" s="1075">
        <v>32</v>
      </c>
      <c r="AG8" s="1075">
        <v>33</v>
      </c>
      <c r="AH8" s="1075">
        <v>34</v>
      </c>
      <c r="AI8" s="1075">
        <v>35</v>
      </c>
      <c r="AJ8" s="1075">
        <v>36</v>
      </c>
      <c r="AK8" s="1075">
        <v>37</v>
      </c>
    </row>
    <row r="9" spans="1:37" ht="28.5" hidden="1" x14ac:dyDescent="0.25">
      <c r="A9" s="1075"/>
      <c r="B9" s="627" t="s">
        <v>623</v>
      </c>
      <c r="C9" s="1282" t="s">
        <v>1111</v>
      </c>
      <c r="D9" s="1283"/>
      <c r="E9" s="1283"/>
      <c r="F9" s="1283"/>
      <c r="G9" s="1283"/>
      <c r="H9" s="1283"/>
      <c r="I9" s="1283"/>
      <c r="J9" s="1283"/>
      <c r="K9" s="1283"/>
      <c r="L9" s="1283"/>
      <c r="M9" s="1283"/>
      <c r="N9" s="1283"/>
      <c r="O9" s="1283"/>
      <c r="P9" s="1283"/>
      <c r="Q9" s="1283"/>
      <c r="R9" s="1283"/>
      <c r="S9" s="1283"/>
      <c r="T9" s="1283"/>
      <c r="U9" s="1283"/>
      <c r="V9" s="1283"/>
      <c r="W9" s="1283"/>
      <c r="X9" s="1283"/>
      <c r="Y9" s="1283"/>
      <c r="Z9" s="1283"/>
      <c r="AA9" s="1283"/>
      <c r="AB9" s="1283"/>
      <c r="AC9" s="1283"/>
      <c r="AD9" s="1283"/>
      <c r="AE9" s="1283"/>
      <c r="AF9" s="1283"/>
      <c r="AG9" s="1283"/>
      <c r="AH9" s="1283"/>
      <c r="AI9" s="1283"/>
      <c r="AJ9" s="1283"/>
      <c r="AK9" s="1284"/>
    </row>
    <row r="10" spans="1:37" ht="150" hidden="1" x14ac:dyDescent="0.25">
      <c r="A10" s="1075"/>
      <c r="B10" s="628" t="s">
        <v>820</v>
      </c>
      <c r="C10" s="629" t="s">
        <v>821</v>
      </c>
      <c r="D10" s="634">
        <f>E10/1.2</f>
        <v>2.6477403333333336</v>
      </c>
      <c r="E10" s="1078">
        <v>3.1772884000000001</v>
      </c>
      <c r="F10" s="1075" t="s">
        <v>882</v>
      </c>
      <c r="G10" s="1075" t="s">
        <v>882</v>
      </c>
      <c r="H10" s="1075" t="s">
        <v>1175</v>
      </c>
      <c r="I10" s="1075" t="s">
        <v>882</v>
      </c>
      <c r="J10" s="1075" t="s">
        <v>882</v>
      </c>
      <c r="K10" s="1075" t="s">
        <v>882</v>
      </c>
      <c r="L10" s="1075" t="s">
        <v>882</v>
      </c>
      <c r="M10" s="1075" t="s">
        <v>882</v>
      </c>
      <c r="N10" s="1075" t="s">
        <v>882</v>
      </c>
      <c r="O10" s="1075" t="s">
        <v>882</v>
      </c>
      <c r="P10" s="1075" t="s">
        <v>882</v>
      </c>
      <c r="Q10" s="1075" t="s">
        <v>882</v>
      </c>
      <c r="R10" s="1075" t="s">
        <v>882</v>
      </c>
      <c r="S10" s="1075" t="s">
        <v>882</v>
      </c>
      <c r="T10" s="1075" t="s">
        <v>882</v>
      </c>
      <c r="U10" s="1075" t="s">
        <v>882</v>
      </c>
      <c r="V10" s="1075" t="s">
        <v>882</v>
      </c>
      <c r="W10" s="1075" t="s">
        <v>882</v>
      </c>
      <c r="X10" s="1075" t="s">
        <v>882</v>
      </c>
      <c r="Y10" s="1075" t="s">
        <v>882</v>
      </c>
      <c r="Z10" s="1075" t="s">
        <v>882</v>
      </c>
      <c r="AA10" s="1075" t="s">
        <v>882</v>
      </c>
      <c r="AB10" s="1075" t="s">
        <v>882</v>
      </c>
      <c r="AC10" s="1075" t="s">
        <v>882</v>
      </c>
      <c r="AD10" s="1075" t="s">
        <v>882</v>
      </c>
      <c r="AE10" s="1075" t="s">
        <v>882</v>
      </c>
      <c r="AF10" s="1075" t="s">
        <v>882</v>
      </c>
      <c r="AG10" s="1075" t="s">
        <v>882</v>
      </c>
      <c r="AH10" s="1075" t="s">
        <v>882</v>
      </c>
      <c r="AI10" s="1075" t="s">
        <v>882</v>
      </c>
      <c r="AJ10" s="1075" t="s">
        <v>882</v>
      </c>
      <c r="AK10" s="1075" t="s">
        <v>882</v>
      </c>
    </row>
    <row r="11" spans="1:37" ht="45" hidden="1" x14ac:dyDescent="0.25">
      <c r="A11" s="1075"/>
      <c r="B11" s="628" t="s">
        <v>822</v>
      </c>
      <c r="C11" s="629" t="s">
        <v>823</v>
      </c>
      <c r="D11" s="634">
        <f t="shared" ref="D11:D25" si="0">E11/1.2</f>
        <v>0.62297474166666666</v>
      </c>
      <c r="E11" s="1078">
        <v>0.74756968999999995</v>
      </c>
      <c r="F11" s="1075" t="s">
        <v>882</v>
      </c>
      <c r="G11" s="1075" t="s">
        <v>882</v>
      </c>
      <c r="H11" s="1075" t="s">
        <v>1175</v>
      </c>
      <c r="I11" s="1075" t="s">
        <v>882</v>
      </c>
      <c r="J11" s="1075" t="s">
        <v>882</v>
      </c>
      <c r="K11" s="1075" t="s">
        <v>882</v>
      </c>
      <c r="L11" s="1075" t="s">
        <v>882</v>
      </c>
      <c r="M11" s="1075" t="s">
        <v>882</v>
      </c>
      <c r="N11" s="1075" t="s">
        <v>882</v>
      </c>
      <c r="O11" s="1075" t="s">
        <v>882</v>
      </c>
      <c r="P11" s="1075" t="s">
        <v>882</v>
      </c>
      <c r="Q11" s="1075" t="s">
        <v>882</v>
      </c>
      <c r="R11" s="1075" t="s">
        <v>882</v>
      </c>
      <c r="S11" s="1075" t="s">
        <v>882</v>
      </c>
      <c r="T11" s="1075" t="s">
        <v>882</v>
      </c>
      <c r="U11" s="1075" t="s">
        <v>882</v>
      </c>
      <c r="V11" s="1075" t="s">
        <v>882</v>
      </c>
      <c r="W11" s="1075" t="s">
        <v>882</v>
      </c>
      <c r="X11" s="1075" t="s">
        <v>882</v>
      </c>
      <c r="Y11" s="1075" t="s">
        <v>882</v>
      </c>
      <c r="Z11" s="1075" t="s">
        <v>882</v>
      </c>
      <c r="AA11" s="1075" t="s">
        <v>882</v>
      </c>
      <c r="AB11" s="1075" t="s">
        <v>882</v>
      </c>
      <c r="AC11" s="1075" t="s">
        <v>882</v>
      </c>
      <c r="AD11" s="1075" t="s">
        <v>882</v>
      </c>
      <c r="AE11" s="1075" t="s">
        <v>882</v>
      </c>
      <c r="AF11" s="1075" t="s">
        <v>882</v>
      </c>
      <c r="AG11" s="1075" t="s">
        <v>882</v>
      </c>
      <c r="AH11" s="1075" t="s">
        <v>882</v>
      </c>
      <c r="AI11" s="1075" t="s">
        <v>882</v>
      </c>
      <c r="AJ11" s="1075" t="s">
        <v>882</v>
      </c>
      <c r="AK11" s="1075" t="s">
        <v>882</v>
      </c>
    </row>
    <row r="12" spans="1:37" ht="315" hidden="1" x14ac:dyDescent="0.25">
      <c r="A12" s="1075"/>
      <c r="B12" s="628" t="s">
        <v>824</v>
      </c>
      <c r="C12" s="629" t="s">
        <v>825</v>
      </c>
      <c r="D12" s="634">
        <f t="shared" si="0"/>
        <v>3.4022558916666665</v>
      </c>
      <c r="E12" s="630">
        <v>4.0827070699999997</v>
      </c>
      <c r="F12" s="1075" t="s">
        <v>882</v>
      </c>
      <c r="G12" s="1075" t="s">
        <v>882</v>
      </c>
      <c r="H12" s="1075" t="s">
        <v>1175</v>
      </c>
      <c r="I12" s="1075" t="s">
        <v>882</v>
      </c>
      <c r="J12" s="1075" t="s">
        <v>882</v>
      </c>
      <c r="K12" s="1075" t="s">
        <v>882</v>
      </c>
      <c r="L12" s="1075" t="s">
        <v>882</v>
      </c>
      <c r="M12" s="1075" t="s">
        <v>882</v>
      </c>
      <c r="N12" s="1075" t="s">
        <v>882</v>
      </c>
      <c r="O12" s="1075" t="s">
        <v>882</v>
      </c>
      <c r="P12" s="1075" t="s">
        <v>882</v>
      </c>
      <c r="Q12" s="1075" t="s">
        <v>882</v>
      </c>
      <c r="R12" s="1075" t="s">
        <v>882</v>
      </c>
      <c r="S12" s="1075" t="s">
        <v>882</v>
      </c>
      <c r="T12" s="1075" t="s">
        <v>882</v>
      </c>
      <c r="U12" s="1075" t="s">
        <v>882</v>
      </c>
      <c r="V12" s="1075" t="s">
        <v>882</v>
      </c>
      <c r="W12" s="1075" t="s">
        <v>882</v>
      </c>
      <c r="X12" s="1075" t="s">
        <v>882</v>
      </c>
      <c r="Y12" s="1075" t="s">
        <v>882</v>
      </c>
      <c r="Z12" s="1075" t="s">
        <v>882</v>
      </c>
      <c r="AA12" s="1075" t="s">
        <v>882</v>
      </c>
      <c r="AB12" s="1075" t="s">
        <v>882</v>
      </c>
      <c r="AC12" s="1075" t="s">
        <v>882</v>
      </c>
      <c r="AD12" s="1075" t="s">
        <v>882</v>
      </c>
      <c r="AE12" s="1075" t="s">
        <v>882</v>
      </c>
      <c r="AF12" s="1075" t="s">
        <v>882</v>
      </c>
      <c r="AG12" s="1075" t="s">
        <v>882</v>
      </c>
      <c r="AH12" s="1075" t="s">
        <v>882</v>
      </c>
      <c r="AI12" s="1075" t="s">
        <v>882</v>
      </c>
      <c r="AJ12" s="1075" t="s">
        <v>882</v>
      </c>
      <c r="AK12" s="1075" t="s">
        <v>882</v>
      </c>
    </row>
    <row r="13" spans="1:37" ht="255" hidden="1" x14ac:dyDescent="0.25">
      <c r="A13" s="1075"/>
      <c r="B13" s="628" t="s">
        <v>826</v>
      </c>
      <c r="C13" s="629" t="s">
        <v>827</v>
      </c>
      <c r="D13" s="634">
        <f t="shared" si="0"/>
        <v>3.5640870916666665</v>
      </c>
      <c r="E13" s="630">
        <v>4.2769045099999996</v>
      </c>
      <c r="F13" s="1075" t="s">
        <v>882</v>
      </c>
      <c r="G13" s="1075" t="s">
        <v>882</v>
      </c>
      <c r="H13" s="1075" t="s">
        <v>1175</v>
      </c>
      <c r="I13" s="1075" t="s">
        <v>882</v>
      </c>
      <c r="J13" s="1075" t="s">
        <v>882</v>
      </c>
      <c r="K13" s="1075" t="s">
        <v>882</v>
      </c>
      <c r="L13" s="1075" t="s">
        <v>882</v>
      </c>
      <c r="M13" s="1075" t="s">
        <v>882</v>
      </c>
      <c r="N13" s="1075" t="s">
        <v>882</v>
      </c>
      <c r="O13" s="1075" t="s">
        <v>882</v>
      </c>
      <c r="P13" s="1075" t="s">
        <v>882</v>
      </c>
      <c r="Q13" s="1075" t="s">
        <v>882</v>
      </c>
      <c r="R13" s="1075" t="s">
        <v>882</v>
      </c>
      <c r="S13" s="1075" t="s">
        <v>882</v>
      </c>
      <c r="T13" s="1075" t="s">
        <v>882</v>
      </c>
      <c r="U13" s="1075" t="s">
        <v>882</v>
      </c>
      <c r="V13" s="1075" t="s">
        <v>882</v>
      </c>
      <c r="W13" s="1075" t="s">
        <v>882</v>
      </c>
      <c r="X13" s="1075" t="s">
        <v>882</v>
      </c>
      <c r="Y13" s="1075" t="s">
        <v>882</v>
      </c>
      <c r="Z13" s="1075" t="s">
        <v>882</v>
      </c>
      <c r="AA13" s="1075" t="s">
        <v>882</v>
      </c>
      <c r="AB13" s="1075" t="s">
        <v>882</v>
      </c>
      <c r="AC13" s="1075" t="s">
        <v>882</v>
      </c>
      <c r="AD13" s="1075" t="s">
        <v>882</v>
      </c>
      <c r="AE13" s="1075" t="s">
        <v>882</v>
      </c>
      <c r="AF13" s="1075" t="s">
        <v>882</v>
      </c>
      <c r="AG13" s="1075" t="s">
        <v>882</v>
      </c>
      <c r="AH13" s="1075" t="s">
        <v>882</v>
      </c>
      <c r="AI13" s="1075" t="s">
        <v>882</v>
      </c>
      <c r="AJ13" s="1075" t="s">
        <v>882</v>
      </c>
      <c r="AK13" s="1075" t="s">
        <v>882</v>
      </c>
    </row>
    <row r="14" spans="1:37" ht="210" hidden="1" x14ac:dyDescent="0.25">
      <c r="A14" s="1075"/>
      <c r="B14" s="628" t="s">
        <v>828</v>
      </c>
      <c r="C14" s="629" t="s">
        <v>829</v>
      </c>
      <c r="D14" s="634">
        <f t="shared" si="0"/>
        <v>2.4966567083333331</v>
      </c>
      <c r="E14" s="630">
        <v>2.9959880499999998</v>
      </c>
      <c r="F14" s="1075" t="s">
        <v>882</v>
      </c>
      <c r="G14" s="1075" t="s">
        <v>882</v>
      </c>
      <c r="H14" s="1075" t="s">
        <v>1175</v>
      </c>
      <c r="I14" s="1075" t="s">
        <v>882</v>
      </c>
      <c r="J14" s="1075" t="s">
        <v>882</v>
      </c>
      <c r="K14" s="1075" t="s">
        <v>882</v>
      </c>
      <c r="L14" s="1075" t="s">
        <v>882</v>
      </c>
      <c r="M14" s="1075" t="s">
        <v>882</v>
      </c>
      <c r="N14" s="1075" t="s">
        <v>882</v>
      </c>
      <c r="O14" s="1075" t="s">
        <v>882</v>
      </c>
      <c r="P14" s="1075" t="s">
        <v>882</v>
      </c>
      <c r="Q14" s="1075" t="s">
        <v>882</v>
      </c>
      <c r="R14" s="1075" t="s">
        <v>882</v>
      </c>
      <c r="S14" s="1075" t="s">
        <v>882</v>
      </c>
      <c r="T14" s="1075" t="s">
        <v>882</v>
      </c>
      <c r="U14" s="1075" t="s">
        <v>882</v>
      </c>
      <c r="V14" s="1075" t="s">
        <v>882</v>
      </c>
      <c r="W14" s="1075" t="s">
        <v>882</v>
      </c>
      <c r="X14" s="1075" t="s">
        <v>882</v>
      </c>
      <c r="Y14" s="1075" t="s">
        <v>882</v>
      </c>
      <c r="Z14" s="1075" t="s">
        <v>882</v>
      </c>
      <c r="AA14" s="1075" t="s">
        <v>882</v>
      </c>
      <c r="AB14" s="1075" t="s">
        <v>882</v>
      </c>
      <c r="AC14" s="1075" t="s">
        <v>882</v>
      </c>
      <c r="AD14" s="1075" t="s">
        <v>882</v>
      </c>
      <c r="AE14" s="1075" t="s">
        <v>882</v>
      </c>
      <c r="AF14" s="1075" t="s">
        <v>882</v>
      </c>
      <c r="AG14" s="1075" t="s">
        <v>882</v>
      </c>
      <c r="AH14" s="1075" t="s">
        <v>882</v>
      </c>
      <c r="AI14" s="1075" t="s">
        <v>882</v>
      </c>
      <c r="AJ14" s="1075" t="s">
        <v>882</v>
      </c>
      <c r="AK14" s="1075" t="s">
        <v>882</v>
      </c>
    </row>
    <row r="15" spans="1:37" hidden="1" x14ac:dyDescent="0.25">
      <c r="A15" s="1075"/>
      <c r="B15" s="1075"/>
      <c r="C15" s="1075"/>
      <c r="D15" s="634"/>
      <c r="E15" s="1075"/>
      <c r="F15" s="1075"/>
      <c r="G15" s="1075"/>
      <c r="H15" s="1075"/>
      <c r="I15" s="1075"/>
      <c r="J15" s="1075"/>
      <c r="K15" s="1075"/>
      <c r="L15" s="1075"/>
      <c r="M15" s="1075"/>
      <c r="N15" s="1075"/>
      <c r="O15" s="1075"/>
      <c r="P15" s="1075"/>
      <c r="Q15" s="1075"/>
      <c r="R15" s="1075"/>
      <c r="S15" s="1075"/>
      <c r="T15" s="1075"/>
      <c r="U15" s="1075"/>
      <c r="V15" s="1075"/>
      <c r="W15" s="1075"/>
      <c r="X15" s="1075"/>
      <c r="Y15" s="1075"/>
      <c r="Z15" s="1075"/>
      <c r="AA15" s="1075"/>
      <c r="AB15" s="1075"/>
      <c r="AC15" s="1075"/>
      <c r="AD15" s="1075"/>
      <c r="AE15" s="1075"/>
      <c r="AF15" s="1075"/>
      <c r="AG15" s="1075"/>
      <c r="AH15" s="1075"/>
      <c r="AI15" s="1075"/>
      <c r="AJ15" s="1075"/>
      <c r="AK15" s="1075"/>
    </row>
    <row r="16" spans="1:37" ht="24.75" hidden="1" customHeight="1" x14ac:dyDescent="0.25">
      <c r="A16" s="1075"/>
      <c r="B16" s="635" t="s">
        <v>634</v>
      </c>
      <c r="C16" s="1282" t="s">
        <v>1111</v>
      </c>
      <c r="D16" s="1283"/>
      <c r="E16" s="1283"/>
      <c r="F16" s="1283"/>
      <c r="G16" s="1283"/>
      <c r="H16" s="1283"/>
      <c r="I16" s="1283"/>
      <c r="J16" s="1283"/>
      <c r="K16" s="1283"/>
      <c r="L16" s="1283"/>
      <c r="M16" s="1283"/>
      <c r="N16" s="1283"/>
      <c r="O16" s="1283"/>
      <c r="P16" s="1283"/>
      <c r="Q16" s="1283"/>
      <c r="R16" s="1283"/>
      <c r="S16" s="1283"/>
      <c r="T16" s="1283"/>
      <c r="U16" s="1283"/>
      <c r="V16" s="1283"/>
      <c r="W16" s="1283"/>
      <c r="X16" s="1283"/>
      <c r="Y16" s="1283"/>
      <c r="Z16" s="1283"/>
      <c r="AA16" s="1283"/>
      <c r="AB16" s="1283"/>
      <c r="AC16" s="1283"/>
      <c r="AD16" s="1283"/>
      <c r="AE16" s="1283"/>
      <c r="AF16" s="1283"/>
      <c r="AG16" s="1283"/>
      <c r="AH16" s="1283"/>
      <c r="AI16" s="1283"/>
      <c r="AJ16" s="1283"/>
      <c r="AK16" s="1284"/>
    </row>
    <row r="17" spans="1:37" ht="114" hidden="1" customHeight="1" x14ac:dyDescent="0.25">
      <c r="A17" s="624" t="s">
        <v>633</v>
      </c>
      <c r="B17" s="629" t="s">
        <v>830</v>
      </c>
      <c r="C17" s="629" t="s">
        <v>791</v>
      </c>
      <c r="D17" s="1065">
        <f t="shared" si="0"/>
        <v>0.47846794166666673</v>
      </c>
      <c r="E17" s="1078">
        <v>0.57416153000000003</v>
      </c>
      <c r="F17" s="1075" t="s">
        <v>882</v>
      </c>
      <c r="G17" s="1075" t="s">
        <v>882</v>
      </c>
      <c r="H17" s="1075" t="s">
        <v>1175</v>
      </c>
      <c r="I17" s="1075" t="s">
        <v>882</v>
      </c>
      <c r="J17" s="1075" t="s">
        <v>882</v>
      </c>
      <c r="K17" s="1075" t="s">
        <v>882</v>
      </c>
      <c r="L17" s="1075" t="s">
        <v>882</v>
      </c>
      <c r="M17" s="1075" t="s">
        <v>882</v>
      </c>
      <c r="N17" s="1075" t="s">
        <v>882</v>
      </c>
      <c r="O17" s="1075" t="s">
        <v>882</v>
      </c>
      <c r="P17" s="1075" t="s">
        <v>882</v>
      </c>
      <c r="Q17" s="1075" t="s">
        <v>882</v>
      </c>
      <c r="R17" s="1075" t="s">
        <v>882</v>
      </c>
      <c r="S17" s="1075" t="s">
        <v>882</v>
      </c>
      <c r="T17" s="1075" t="s">
        <v>882</v>
      </c>
      <c r="U17" s="1075" t="s">
        <v>882</v>
      </c>
      <c r="V17" s="1075" t="s">
        <v>882</v>
      </c>
      <c r="W17" s="1075" t="s">
        <v>882</v>
      </c>
      <c r="X17" s="1075" t="s">
        <v>882</v>
      </c>
      <c r="Y17" s="1075" t="s">
        <v>882</v>
      </c>
      <c r="Z17" s="1075" t="s">
        <v>882</v>
      </c>
      <c r="AA17" s="1075" t="s">
        <v>882</v>
      </c>
      <c r="AB17" s="1075" t="s">
        <v>882</v>
      </c>
      <c r="AC17" s="1075" t="s">
        <v>882</v>
      </c>
      <c r="AD17" s="1075" t="s">
        <v>882</v>
      </c>
      <c r="AE17" s="1075" t="s">
        <v>882</v>
      </c>
      <c r="AF17" s="1075" t="s">
        <v>882</v>
      </c>
      <c r="AG17" s="1075" t="s">
        <v>882</v>
      </c>
      <c r="AH17" s="1075" t="s">
        <v>882</v>
      </c>
      <c r="AI17" s="1075" t="s">
        <v>882</v>
      </c>
      <c r="AJ17" s="1075" t="s">
        <v>882</v>
      </c>
      <c r="AK17" s="1075" t="s">
        <v>882</v>
      </c>
    </row>
    <row r="18" spans="1:37" ht="45" hidden="1" x14ac:dyDescent="0.25">
      <c r="A18" s="624" t="s">
        <v>633</v>
      </c>
      <c r="B18" s="629" t="s">
        <v>831</v>
      </c>
      <c r="C18" s="629" t="s">
        <v>832</v>
      </c>
      <c r="D18" s="1065">
        <f t="shared" si="0"/>
        <v>0.66654215000000006</v>
      </c>
      <c r="E18" s="1078">
        <v>0.79985057999999998</v>
      </c>
      <c r="F18" s="1075" t="s">
        <v>882</v>
      </c>
      <c r="G18" s="1075" t="s">
        <v>882</v>
      </c>
      <c r="H18" s="1075" t="s">
        <v>1175</v>
      </c>
      <c r="I18" s="1075" t="s">
        <v>882</v>
      </c>
      <c r="J18" s="1075" t="s">
        <v>882</v>
      </c>
      <c r="K18" s="1075" t="s">
        <v>882</v>
      </c>
      <c r="L18" s="1075" t="s">
        <v>882</v>
      </c>
      <c r="M18" s="1075" t="s">
        <v>882</v>
      </c>
      <c r="N18" s="1075" t="s">
        <v>882</v>
      </c>
      <c r="O18" s="1075" t="s">
        <v>882</v>
      </c>
      <c r="P18" s="1075" t="s">
        <v>882</v>
      </c>
      <c r="Q18" s="1075" t="s">
        <v>882</v>
      </c>
      <c r="R18" s="1075" t="s">
        <v>882</v>
      </c>
      <c r="S18" s="1075" t="s">
        <v>882</v>
      </c>
      <c r="T18" s="1075" t="s">
        <v>882</v>
      </c>
      <c r="U18" s="1075" t="s">
        <v>882</v>
      </c>
      <c r="V18" s="1075" t="s">
        <v>882</v>
      </c>
      <c r="W18" s="1075" t="s">
        <v>882</v>
      </c>
      <c r="X18" s="1075" t="s">
        <v>882</v>
      </c>
      <c r="Y18" s="1075" t="s">
        <v>882</v>
      </c>
      <c r="Z18" s="1075" t="s">
        <v>882</v>
      </c>
      <c r="AA18" s="1075" t="s">
        <v>882</v>
      </c>
      <c r="AB18" s="1075" t="s">
        <v>882</v>
      </c>
      <c r="AC18" s="1075" t="s">
        <v>882</v>
      </c>
      <c r="AD18" s="1075" t="s">
        <v>882</v>
      </c>
      <c r="AE18" s="1075" t="s">
        <v>882</v>
      </c>
      <c r="AF18" s="1075" t="s">
        <v>882</v>
      </c>
      <c r="AG18" s="1075" t="s">
        <v>882</v>
      </c>
      <c r="AH18" s="1075" t="s">
        <v>882</v>
      </c>
      <c r="AI18" s="1075" t="s">
        <v>882</v>
      </c>
      <c r="AJ18" s="1075" t="s">
        <v>882</v>
      </c>
      <c r="AK18" s="1075" t="s">
        <v>882</v>
      </c>
    </row>
    <row r="19" spans="1:37" ht="60" hidden="1" x14ac:dyDescent="0.25">
      <c r="A19" s="624" t="s">
        <v>633</v>
      </c>
      <c r="B19" s="629" t="s">
        <v>833</v>
      </c>
      <c r="C19" s="629" t="s">
        <v>834</v>
      </c>
      <c r="D19" s="1065">
        <f t="shared" si="0"/>
        <v>0.30489455833333334</v>
      </c>
      <c r="E19" s="1066">
        <v>0.36587346999999998</v>
      </c>
      <c r="F19" s="1075" t="s">
        <v>882</v>
      </c>
      <c r="G19" s="1075" t="s">
        <v>882</v>
      </c>
      <c r="H19" s="1075" t="s">
        <v>1175</v>
      </c>
      <c r="I19" s="1075" t="s">
        <v>882</v>
      </c>
      <c r="J19" s="1075" t="s">
        <v>882</v>
      </c>
      <c r="K19" s="1075" t="s">
        <v>882</v>
      </c>
      <c r="L19" s="1075" t="s">
        <v>882</v>
      </c>
      <c r="M19" s="1075" t="s">
        <v>882</v>
      </c>
      <c r="N19" s="1075" t="s">
        <v>882</v>
      </c>
      <c r="O19" s="1075" t="s">
        <v>882</v>
      </c>
      <c r="P19" s="1075" t="s">
        <v>882</v>
      </c>
      <c r="Q19" s="1075" t="s">
        <v>882</v>
      </c>
      <c r="R19" s="1075" t="s">
        <v>882</v>
      </c>
      <c r="S19" s="1075" t="s">
        <v>882</v>
      </c>
      <c r="T19" s="1075" t="s">
        <v>882</v>
      </c>
      <c r="U19" s="1075" t="s">
        <v>882</v>
      </c>
      <c r="V19" s="1075" t="s">
        <v>882</v>
      </c>
      <c r="W19" s="1075" t="s">
        <v>882</v>
      </c>
      <c r="X19" s="1075" t="s">
        <v>882</v>
      </c>
      <c r="Y19" s="1075" t="s">
        <v>882</v>
      </c>
      <c r="Z19" s="1075" t="s">
        <v>882</v>
      </c>
      <c r="AA19" s="1075" t="s">
        <v>882</v>
      </c>
      <c r="AB19" s="1075" t="s">
        <v>882</v>
      </c>
      <c r="AC19" s="1075" t="s">
        <v>882</v>
      </c>
      <c r="AD19" s="1075" t="s">
        <v>882</v>
      </c>
      <c r="AE19" s="1075" t="s">
        <v>882</v>
      </c>
      <c r="AF19" s="1075" t="s">
        <v>882</v>
      </c>
      <c r="AG19" s="1075" t="s">
        <v>882</v>
      </c>
      <c r="AH19" s="1075" t="s">
        <v>882</v>
      </c>
      <c r="AI19" s="1075" t="s">
        <v>882</v>
      </c>
      <c r="AJ19" s="1075" t="s">
        <v>882</v>
      </c>
      <c r="AK19" s="1075" t="s">
        <v>882</v>
      </c>
    </row>
    <row r="20" spans="1:37" ht="150" hidden="1" x14ac:dyDescent="0.25">
      <c r="A20" s="624" t="s">
        <v>633</v>
      </c>
      <c r="B20" s="629" t="s">
        <v>835</v>
      </c>
      <c r="C20" s="629" t="s">
        <v>836</v>
      </c>
      <c r="D20" s="1065">
        <f t="shared" si="0"/>
        <v>0.56603708333333336</v>
      </c>
      <c r="E20" s="1066">
        <v>0.67924450000000003</v>
      </c>
      <c r="F20" s="1075" t="s">
        <v>882</v>
      </c>
      <c r="G20" s="1075" t="s">
        <v>882</v>
      </c>
      <c r="H20" s="1075" t="s">
        <v>1175</v>
      </c>
      <c r="I20" s="1075" t="s">
        <v>882</v>
      </c>
      <c r="J20" s="1075" t="s">
        <v>882</v>
      </c>
      <c r="K20" s="1075" t="s">
        <v>882</v>
      </c>
      <c r="L20" s="1075" t="s">
        <v>882</v>
      </c>
      <c r="M20" s="1075" t="s">
        <v>882</v>
      </c>
      <c r="N20" s="1075" t="s">
        <v>882</v>
      </c>
      <c r="O20" s="1075" t="s">
        <v>882</v>
      </c>
      <c r="P20" s="1075" t="s">
        <v>882</v>
      </c>
      <c r="Q20" s="1075" t="s">
        <v>882</v>
      </c>
      <c r="R20" s="1075" t="s">
        <v>882</v>
      </c>
      <c r="S20" s="1075" t="s">
        <v>882</v>
      </c>
      <c r="T20" s="1075" t="s">
        <v>882</v>
      </c>
      <c r="U20" s="1075" t="s">
        <v>882</v>
      </c>
      <c r="V20" s="1075" t="s">
        <v>882</v>
      </c>
      <c r="W20" s="1075" t="s">
        <v>882</v>
      </c>
      <c r="X20" s="1075" t="s">
        <v>882</v>
      </c>
      <c r="Y20" s="1075" t="s">
        <v>882</v>
      </c>
      <c r="Z20" s="1075" t="s">
        <v>882</v>
      </c>
      <c r="AA20" s="1075" t="s">
        <v>882</v>
      </c>
      <c r="AB20" s="1075" t="s">
        <v>882</v>
      </c>
      <c r="AC20" s="1075" t="s">
        <v>882</v>
      </c>
      <c r="AD20" s="1075" t="s">
        <v>882</v>
      </c>
      <c r="AE20" s="1075" t="s">
        <v>882</v>
      </c>
      <c r="AF20" s="1075" t="s">
        <v>882</v>
      </c>
      <c r="AG20" s="1075" t="s">
        <v>882</v>
      </c>
      <c r="AH20" s="1075" t="s">
        <v>882</v>
      </c>
      <c r="AI20" s="1075" t="s">
        <v>882</v>
      </c>
      <c r="AJ20" s="1075" t="s">
        <v>882</v>
      </c>
      <c r="AK20" s="1075" t="s">
        <v>882</v>
      </c>
    </row>
    <row r="21" spans="1:37" ht="60" hidden="1" x14ac:dyDescent="0.25">
      <c r="A21" s="624" t="s">
        <v>633</v>
      </c>
      <c r="B21" s="629" t="s">
        <v>837</v>
      </c>
      <c r="C21" s="629" t="s">
        <v>838</v>
      </c>
      <c r="D21" s="1065">
        <f t="shared" si="0"/>
        <v>1.1729938583333333</v>
      </c>
      <c r="E21" s="1066">
        <v>1.4075926299999999</v>
      </c>
      <c r="F21" s="1075" t="s">
        <v>882</v>
      </c>
      <c r="G21" s="1075" t="s">
        <v>882</v>
      </c>
      <c r="H21" s="1075" t="s">
        <v>1175</v>
      </c>
      <c r="I21" s="1075" t="s">
        <v>882</v>
      </c>
      <c r="J21" s="1075" t="s">
        <v>882</v>
      </c>
      <c r="K21" s="1075" t="s">
        <v>882</v>
      </c>
      <c r="L21" s="1075" t="s">
        <v>882</v>
      </c>
      <c r="M21" s="1075" t="s">
        <v>882</v>
      </c>
      <c r="N21" s="1075" t="s">
        <v>882</v>
      </c>
      <c r="O21" s="1075" t="s">
        <v>882</v>
      </c>
      <c r="P21" s="1075" t="s">
        <v>882</v>
      </c>
      <c r="Q21" s="1075" t="s">
        <v>882</v>
      </c>
      <c r="R21" s="1075" t="s">
        <v>882</v>
      </c>
      <c r="S21" s="1075" t="s">
        <v>882</v>
      </c>
      <c r="T21" s="1075" t="s">
        <v>882</v>
      </c>
      <c r="U21" s="1075" t="s">
        <v>882</v>
      </c>
      <c r="V21" s="1075" t="s">
        <v>882</v>
      </c>
      <c r="W21" s="1075" t="s">
        <v>882</v>
      </c>
      <c r="X21" s="1075" t="s">
        <v>882</v>
      </c>
      <c r="Y21" s="1075" t="s">
        <v>882</v>
      </c>
      <c r="Z21" s="1075" t="s">
        <v>882</v>
      </c>
      <c r="AA21" s="1075" t="s">
        <v>882</v>
      </c>
      <c r="AB21" s="1075" t="s">
        <v>882</v>
      </c>
      <c r="AC21" s="1075" t="s">
        <v>882</v>
      </c>
      <c r="AD21" s="1075" t="s">
        <v>882</v>
      </c>
      <c r="AE21" s="1075" t="s">
        <v>882</v>
      </c>
      <c r="AF21" s="1075" t="s">
        <v>882</v>
      </c>
      <c r="AG21" s="1075" t="s">
        <v>882</v>
      </c>
      <c r="AH21" s="1075" t="s">
        <v>882</v>
      </c>
      <c r="AI21" s="1075" t="s">
        <v>882</v>
      </c>
      <c r="AJ21" s="1075" t="s">
        <v>882</v>
      </c>
      <c r="AK21" s="1075" t="s">
        <v>882</v>
      </c>
    </row>
    <row r="22" spans="1:37" ht="60" hidden="1" x14ac:dyDescent="0.25">
      <c r="A22" s="624" t="s">
        <v>633</v>
      </c>
      <c r="B22" s="629" t="s">
        <v>839</v>
      </c>
      <c r="C22" s="629" t="s">
        <v>840</v>
      </c>
      <c r="D22" s="1065">
        <f t="shared" si="0"/>
        <v>0.85124205833333344</v>
      </c>
      <c r="E22" s="1066">
        <v>1.02149047</v>
      </c>
      <c r="F22" s="1075" t="s">
        <v>882</v>
      </c>
      <c r="G22" s="1075" t="s">
        <v>882</v>
      </c>
      <c r="H22" s="1075" t="s">
        <v>1175</v>
      </c>
      <c r="I22" s="1075" t="s">
        <v>882</v>
      </c>
      <c r="J22" s="1075" t="s">
        <v>882</v>
      </c>
      <c r="K22" s="1075" t="s">
        <v>882</v>
      </c>
      <c r="L22" s="1075" t="s">
        <v>882</v>
      </c>
      <c r="M22" s="1075" t="s">
        <v>882</v>
      </c>
      <c r="N22" s="1075" t="s">
        <v>882</v>
      </c>
      <c r="O22" s="1075" t="s">
        <v>882</v>
      </c>
      <c r="P22" s="1075" t="s">
        <v>882</v>
      </c>
      <c r="Q22" s="1075" t="s">
        <v>882</v>
      </c>
      <c r="R22" s="1075" t="s">
        <v>882</v>
      </c>
      <c r="S22" s="1075" t="s">
        <v>882</v>
      </c>
      <c r="T22" s="1075" t="s">
        <v>882</v>
      </c>
      <c r="U22" s="1075" t="s">
        <v>882</v>
      </c>
      <c r="V22" s="1075" t="s">
        <v>882</v>
      </c>
      <c r="W22" s="1075" t="s">
        <v>882</v>
      </c>
      <c r="X22" s="1075" t="s">
        <v>882</v>
      </c>
      <c r="Y22" s="1075" t="s">
        <v>882</v>
      </c>
      <c r="Z22" s="1075" t="s">
        <v>882</v>
      </c>
      <c r="AA22" s="1075" t="s">
        <v>882</v>
      </c>
      <c r="AB22" s="1075" t="s">
        <v>882</v>
      </c>
      <c r="AC22" s="1075" t="s">
        <v>882</v>
      </c>
      <c r="AD22" s="1075" t="s">
        <v>882</v>
      </c>
      <c r="AE22" s="1075" t="s">
        <v>882</v>
      </c>
      <c r="AF22" s="1075" t="s">
        <v>882</v>
      </c>
      <c r="AG22" s="1075" t="s">
        <v>882</v>
      </c>
      <c r="AH22" s="1075" t="s">
        <v>882</v>
      </c>
      <c r="AI22" s="1075" t="s">
        <v>882</v>
      </c>
      <c r="AJ22" s="1075" t="s">
        <v>882</v>
      </c>
      <c r="AK22" s="1075" t="s">
        <v>882</v>
      </c>
    </row>
    <row r="23" spans="1:37" ht="105" hidden="1" x14ac:dyDescent="0.25">
      <c r="A23" s="625" t="s">
        <v>633</v>
      </c>
      <c r="B23" s="629" t="s">
        <v>841</v>
      </c>
      <c r="C23" s="629" t="s">
        <v>842</v>
      </c>
      <c r="D23" s="1065">
        <f t="shared" si="0"/>
        <v>2.2638446166666668</v>
      </c>
      <c r="E23" s="1066">
        <v>2.71661354</v>
      </c>
      <c r="F23" s="1075" t="s">
        <v>882</v>
      </c>
      <c r="G23" s="1075" t="s">
        <v>882</v>
      </c>
      <c r="H23" s="1075" t="s">
        <v>1175</v>
      </c>
      <c r="I23" s="1075" t="s">
        <v>882</v>
      </c>
      <c r="J23" s="1075" t="s">
        <v>882</v>
      </c>
      <c r="K23" s="1075" t="s">
        <v>882</v>
      </c>
      <c r="L23" s="1075" t="s">
        <v>882</v>
      </c>
      <c r="M23" s="1075" t="s">
        <v>882</v>
      </c>
      <c r="N23" s="1075" t="s">
        <v>882</v>
      </c>
      <c r="O23" s="1075" t="s">
        <v>882</v>
      </c>
      <c r="P23" s="1075" t="s">
        <v>882</v>
      </c>
      <c r="Q23" s="1075" t="s">
        <v>882</v>
      </c>
      <c r="R23" s="1075" t="s">
        <v>882</v>
      </c>
      <c r="S23" s="1075" t="s">
        <v>882</v>
      </c>
      <c r="T23" s="1075" t="s">
        <v>882</v>
      </c>
      <c r="U23" s="1075" t="s">
        <v>882</v>
      </c>
      <c r="V23" s="1075" t="s">
        <v>882</v>
      </c>
      <c r="W23" s="1075" t="s">
        <v>882</v>
      </c>
      <c r="X23" s="1075" t="s">
        <v>882</v>
      </c>
      <c r="Y23" s="1075" t="s">
        <v>882</v>
      </c>
      <c r="Z23" s="1075" t="s">
        <v>882</v>
      </c>
      <c r="AA23" s="1075" t="s">
        <v>882</v>
      </c>
      <c r="AB23" s="1075" t="s">
        <v>882</v>
      </c>
      <c r="AC23" s="1075" t="s">
        <v>882</v>
      </c>
      <c r="AD23" s="1075" t="s">
        <v>882</v>
      </c>
      <c r="AE23" s="1075" t="s">
        <v>882</v>
      </c>
      <c r="AF23" s="1075" t="s">
        <v>882</v>
      </c>
      <c r="AG23" s="1075" t="s">
        <v>882</v>
      </c>
      <c r="AH23" s="1075" t="s">
        <v>882</v>
      </c>
      <c r="AI23" s="1075" t="s">
        <v>882</v>
      </c>
      <c r="AJ23" s="1075" t="s">
        <v>882</v>
      </c>
      <c r="AK23" s="1075" t="s">
        <v>882</v>
      </c>
    </row>
    <row r="24" spans="1:37" ht="60" hidden="1" x14ac:dyDescent="0.25">
      <c r="A24" s="626" t="s">
        <v>633</v>
      </c>
      <c r="B24" s="629" t="s">
        <v>843</v>
      </c>
      <c r="C24" s="629" t="s">
        <v>844</v>
      </c>
      <c r="D24" s="1065">
        <f t="shared" si="0"/>
        <v>0.80069516666666662</v>
      </c>
      <c r="E24" s="1066">
        <v>0.96083419999999997</v>
      </c>
      <c r="F24" s="1075" t="s">
        <v>882</v>
      </c>
      <c r="G24" s="1075" t="s">
        <v>882</v>
      </c>
      <c r="H24" s="1075" t="s">
        <v>1175</v>
      </c>
      <c r="I24" s="1075" t="s">
        <v>882</v>
      </c>
      <c r="J24" s="1075" t="s">
        <v>882</v>
      </c>
      <c r="K24" s="1075" t="s">
        <v>882</v>
      </c>
      <c r="L24" s="1075" t="s">
        <v>882</v>
      </c>
      <c r="M24" s="1075" t="s">
        <v>882</v>
      </c>
      <c r="N24" s="1075" t="s">
        <v>882</v>
      </c>
      <c r="O24" s="1075" t="s">
        <v>882</v>
      </c>
      <c r="P24" s="1075" t="s">
        <v>882</v>
      </c>
      <c r="Q24" s="1075" t="s">
        <v>882</v>
      </c>
      <c r="R24" s="1075" t="s">
        <v>882</v>
      </c>
      <c r="S24" s="1075" t="s">
        <v>882</v>
      </c>
      <c r="T24" s="1075" t="s">
        <v>882</v>
      </c>
      <c r="U24" s="1075" t="s">
        <v>882</v>
      </c>
      <c r="V24" s="1075" t="s">
        <v>882</v>
      </c>
      <c r="W24" s="1075" t="s">
        <v>882</v>
      </c>
      <c r="X24" s="1075" t="s">
        <v>882</v>
      </c>
      <c r="Y24" s="1075" t="s">
        <v>882</v>
      </c>
      <c r="Z24" s="1075" t="s">
        <v>882</v>
      </c>
      <c r="AA24" s="1075" t="s">
        <v>882</v>
      </c>
      <c r="AB24" s="1075" t="s">
        <v>882</v>
      </c>
      <c r="AC24" s="1075" t="s">
        <v>882</v>
      </c>
      <c r="AD24" s="1075" t="s">
        <v>882</v>
      </c>
      <c r="AE24" s="1075" t="s">
        <v>882</v>
      </c>
      <c r="AF24" s="1075" t="s">
        <v>882</v>
      </c>
      <c r="AG24" s="1075" t="s">
        <v>882</v>
      </c>
      <c r="AH24" s="1075" t="s">
        <v>882</v>
      </c>
      <c r="AI24" s="1075" t="s">
        <v>882</v>
      </c>
      <c r="AJ24" s="1075" t="s">
        <v>882</v>
      </c>
      <c r="AK24" s="1075" t="s">
        <v>882</v>
      </c>
    </row>
    <row r="25" spans="1:37" ht="180" hidden="1" x14ac:dyDescent="0.25">
      <c r="A25" s="626" t="s">
        <v>633</v>
      </c>
      <c r="B25" s="629" t="s">
        <v>845</v>
      </c>
      <c r="C25" s="629" t="s">
        <v>846</v>
      </c>
      <c r="D25" s="1065">
        <f t="shared" si="0"/>
        <v>1.8497372416666666</v>
      </c>
      <c r="E25" s="1066">
        <v>2.2196846899999998</v>
      </c>
      <c r="F25" s="1075" t="s">
        <v>882</v>
      </c>
      <c r="G25" s="1075" t="s">
        <v>882</v>
      </c>
      <c r="H25" s="1075" t="s">
        <v>1175</v>
      </c>
      <c r="I25" s="1075" t="s">
        <v>882</v>
      </c>
      <c r="J25" s="1075" t="s">
        <v>882</v>
      </c>
      <c r="K25" s="1075" t="s">
        <v>882</v>
      </c>
      <c r="L25" s="1075" t="s">
        <v>882</v>
      </c>
      <c r="M25" s="1075" t="s">
        <v>882</v>
      </c>
      <c r="N25" s="1075" t="s">
        <v>882</v>
      </c>
      <c r="O25" s="1075" t="s">
        <v>882</v>
      </c>
      <c r="P25" s="1075" t="s">
        <v>882</v>
      </c>
      <c r="Q25" s="1075" t="s">
        <v>882</v>
      </c>
      <c r="R25" s="1075" t="s">
        <v>882</v>
      </c>
      <c r="S25" s="1075" t="s">
        <v>882</v>
      </c>
      <c r="T25" s="1075" t="s">
        <v>882</v>
      </c>
      <c r="U25" s="1075" t="s">
        <v>882</v>
      </c>
      <c r="V25" s="1075" t="s">
        <v>882</v>
      </c>
      <c r="W25" s="1075" t="s">
        <v>882</v>
      </c>
      <c r="X25" s="1075" t="s">
        <v>882</v>
      </c>
      <c r="Y25" s="1075" t="s">
        <v>882</v>
      </c>
      <c r="Z25" s="1075" t="s">
        <v>882</v>
      </c>
      <c r="AA25" s="1075" t="s">
        <v>882</v>
      </c>
      <c r="AB25" s="1075" t="s">
        <v>882</v>
      </c>
      <c r="AC25" s="1075" t="s">
        <v>882</v>
      </c>
      <c r="AD25" s="1075" t="s">
        <v>882</v>
      </c>
      <c r="AE25" s="1075" t="s">
        <v>882</v>
      </c>
      <c r="AF25" s="1075" t="s">
        <v>882</v>
      </c>
      <c r="AG25" s="1075" t="s">
        <v>882</v>
      </c>
      <c r="AH25" s="1075" t="s">
        <v>882</v>
      </c>
      <c r="AI25" s="1075" t="s">
        <v>882</v>
      </c>
      <c r="AJ25" s="1075" t="s">
        <v>882</v>
      </c>
      <c r="AK25" s="1075" t="s">
        <v>882</v>
      </c>
    </row>
    <row r="26" spans="1:37" ht="31.5" x14ac:dyDescent="0.25">
      <c r="A26" s="625" t="s">
        <v>182</v>
      </c>
      <c r="B26" s="1067" t="s">
        <v>728</v>
      </c>
      <c r="C26" s="1282"/>
      <c r="D26" s="1283"/>
      <c r="E26" s="1283"/>
      <c r="F26" s="1283"/>
      <c r="G26" s="1283"/>
      <c r="H26" s="1283"/>
      <c r="I26" s="1283"/>
      <c r="J26" s="1283"/>
      <c r="K26" s="1283"/>
      <c r="L26" s="1283"/>
      <c r="M26" s="1283"/>
      <c r="N26" s="1283"/>
      <c r="O26" s="1283"/>
      <c r="P26" s="1283"/>
      <c r="Q26" s="1283"/>
      <c r="R26" s="1283"/>
      <c r="S26" s="1283"/>
      <c r="T26" s="1283"/>
      <c r="U26" s="1283"/>
      <c r="V26" s="1283"/>
      <c r="W26" s="1283"/>
      <c r="X26" s="1283"/>
      <c r="Y26" s="1283"/>
      <c r="Z26" s="1283"/>
      <c r="AA26" s="1283"/>
      <c r="AB26" s="1283"/>
      <c r="AC26" s="1283"/>
      <c r="AD26" s="1283"/>
      <c r="AE26" s="1283"/>
      <c r="AF26" s="1283"/>
      <c r="AG26" s="1283"/>
      <c r="AH26" s="1283"/>
      <c r="AI26" s="1283"/>
      <c r="AJ26" s="1283"/>
      <c r="AK26" s="1284"/>
    </row>
    <row r="27" spans="1:37" s="1064" customFormat="1" ht="61.5" customHeight="1" x14ac:dyDescent="0.25">
      <c r="A27" s="1061" t="s">
        <v>182</v>
      </c>
      <c r="B27" s="1074" t="s">
        <v>1176</v>
      </c>
      <c r="C27" s="1062" t="s">
        <v>1163</v>
      </c>
      <c r="D27" s="1068">
        <f t="shared" ref="D27:E27" si="1">SUM(D28:D29)</f>
        <v>18.92685625</v>
      </c>
      <c r="E27" s="1068">
        <f t="shared" si="1"/>
        <v>22.712227500000001</v>
      </c>
      <c r="F27" s="1063" t="s">
        <v>882</v>
      </c>
      <c r="G27" s="1105">
        <f>SUM(G28:G29)</f>
        <v>18.92685625</v>
      </c>
      <c r="H27" s="1063" t="s">
        <v>1175</v>
      </c>
      <c r="I27" s="1063" t="s">
        <v>882</v>
      </c>
      <c r="J27" s="1063" t="s">
        <v>882</v>
      </c>
      <c r="K27" s="1063" t="s">
        <v>882</v>
      </c>
      <c r="L27" s="1063" t="s">
        <v>882</v>
      </c>
      <c r="M27" s="1063" t="s">
        <v>882</v>
      </c>
      <c r="N27" s="1063" t="s">
        <v>882</v>
      </c>
      <c r="O27" s="1063" t="s">
        <v>882</v>
      </c>
      <c r="P27" s="1063" t="s">
        <v>882</v>
      </c>
      <c r="Q27" s="1063" t="s">
        <v>882</v>
      </c>
      <c r="R27" s="1063" t="s">
        <v>882</v>
      </c>
      <c r="S27" s="1063" t="s">
        <v>882</v>
      </c>
      <c r="T27" s="1063" t="s">
        <v>882</v>
      </c>
      <c r="U27" s="1063" t="s">
        <v>882</v>
      </c>
      <c r="V27" s="1063" t="s">
        <v>882</v>
      </c>
      <c r="W27" s="1063" t="s">
        <v>882</v>
      </c>
      <c r="X27" s="1063" t="s">
        <v>882</v>
      </c>
      <c r="Y27" s="1063" t="s">
        <v>882</v>
      </c>
      <c r="Z27" s="1063" t="s">
        <v>882</v>
      </c>
      <c r="AA27" s="1063" t="s">
        <v>1198</v>
      </c>
      <c r="AB27" s="1063" t="s">
        <v>882</v>
      </c>
      <c r="AC27" s="1063" t="s">
        <v>882</v>
      </c>
      <c r="AD27" s="1063" t="s">
        <v>882</v>
      </c>
      <c r="AE27" s="1063" t="s">
        <v>882</v>
      </c>
      <c r="AF27" s="1063" t="s">
        <v>882</v>
      </c>
      <c r="AG27" s="1063" t="s">
        <v>882</v>
      </c>
      <c r="AH27" s="1063" t="s">
        <v>882</v>
      </c>
      <c r="AI27" s="1063" t="s">
        <v>882</v>
      </c>
      <c r="AJ27" s="1063" t="s">
        <v>882</v>
      </c>
      <c r="AK27" s="1063" t="s">
        <v>882</v>
      </c>
    </row>
    <row r="28" spans="1:37" ht="90" x14ac:dyDescent="0.25">
      <c r="A28" s="1059"/>
      <c r="B28" s="54" t="s">
        <v>1177</v>
      </c>
      <c r="C28" s="1060" t="s">
        <v>1174</v>
      </c>
      <c r="D28" s="1065">
        <f t="shared" ref="D28:D29" si="2">E28/1.2</f>
        <v>0.77059525000000006</v>
      </c>
      <c r="E28" s="1066">
        <v>0.92471429999999999</v>
      </c>
      <c r="F28" s="1075" t="s">
        <v>1197</v>
      </c>
      <c r="G28" s="634">
        <f>D28</f>
        <v>0.77059525000000006</v>
      </c>
      <c r="H28" s="1075" t="s">
        <v>1175</v>
      </c>
      <c r="I28" s="1086" t="s">
        <v>1197</v>
      </c>
      <c r="J28" s="1086" t="s">
        <v>1197</v>
      </c>
      <c r="K28" s="1091">
        <v>879</v>
      </c>
      <c r="L28" s="1091" t="s">
        <v>1208</v>
      </c>
      <c r="M28" s="1091">
        <v>1</v>
      </c>
      <c r="N28" s="1101" t="s">
        <v>1209</v>
      </c>
      <c r="O28" s="1091" t="s">
        <v>491</v>
      </c>
      <c r="P28" s="634">
        <f>D28</f>
        <v>0.77059525000000006</v>
      </c>
      <c r="Q28" s="634">
        <f>E28</f>
        <v>0.92471429999999999</v>
      </c>
      <c r="R28" s="1089">
        <v>44411</v>
      </c>
      <c r="S28" s="1075" t="s">
        <v>882</v>
      </c>
      <c r="T28" s="634">
        <f>P28</f>
        <v>0.77059525000000006</v>
      </c>
      <c r="U28" s="634">
        <f>Q28</f>
        <v>0.92471429999999999</v>
      </c>
      <c r="V28" s="1075" t="s">
        <v>882</v>
      </c>
      <c r="W28" s="1075" t="s">
        <v>1199</v>
      </c>
      <c r="X28" s="1075" t="s">
        <v>1199</v>
      </c>
      <c r="Y28" s="1075" t="s">
        <v>1200</v>
      </c>
      <c r="Z28" s="1086" t="s">
        <v>1200</v>
      </c>
      <c r="AA28" s="1075" t="s">
        <v>1198</v>
      </c>
      <c r="AB28" s="1075" t="s">
        <v>882</v>
      </c>
      <c r="AC28" s="1075" t="s">
        <v>1198</v>
      </c>
      <c r="AD28" s="1075" t="s">
        <v>1198</v>
      </c>
      <c r="AE28" s="1089">
        <v>44405</v>
      </c>
      <c r="AF28" s="1075" t="s">
        <v>1201</v>
      </c>
      <c r="AG28" s="1075" t="s">
        <v>330</v>
      </c>
      <c r="AH28" s="1075" t="s">
        <v>882</v>
      </c>
      <c r="AI28" s="1089">
        <v>44411</v>
      </c>
      <c r="AJ28" s="1089">
        <v>44926</v>
      </c>
      <c r="AK28" s="1075" t="s">
        <v>882</v>
      </c>
    </row>
    <row r="29" spans="1:37" ht="78.75" x14ac:dyDescent="0.25">
      <c r="A29" s="1059"/>
      <c r="B29" s="54" t="s">
        <v>1178</v>
      </c>
      <c r="C29" s="1060" t="s">
        <v>1174</v>
      </c>
      <c r="D29" s="1065">
        <f t="shared" si="2"/>
        <v>18.156261000000001</v>
      </c>
      <c r="E29" s="1066">
        <f>'1. Общая информация'!C51-'6.2. Результаты закупок'!E28</f>
        <v>21.787513199999999</v>
      </c>
      <c r="F29" s="1075" t="s">
        <v>1210</v>
      </c>
      <c r="G29" s="634">
        <f>D29</f>
        <v>18.156261000000001</v>
      </c>
      <c r="H29" s="1075" t="s">
        <v>1175</v>
      </c>
      <c r="I29" s="1104" t="s">
        <v>1210</v>
      </c>
      <c r="J29" s="1104" t="s">
        <v>1210</v>
      </c>
      <c r="K29" s="1104">
        <v>879</v>
      </c>
      <c r="L29" s="1104" t="s">
        <v>1208</v>
      </c>
      <c r="M29" s="1104">
        <v>1</v>
      </c>
      <c r="N29" s="1101" t="s">
        <v>1209</v>
      </c>
      <c r="O29" s="1104" t="s">
        <v>491</v>
      </c>
      <c r="P29" s="1075">
        <f>ROUND(Q29/1.2,3)</f>
        <v>15.233000000000001</v>
      </c>
      <c r="Q29" s="634">
        <v>18.279723570000002</v>
      </c>
      <c r="R29" s="1089">
        <v>44907</v>
      </c>
      <c r="S29" s="1075" t="s">
        <v>882</v>
      </c>
      <c r="T29" s="634">
        <f>P29</f>
        <v>15.233000000000001</v>
      </c>
      <c r="U29" s="634">
        <f>Q29</f>
        <v>18.279723570000002</v>
      </c>
      <c r="V29" s="1075" t="s">
        <v>882</v>
      </c>
      <c r="W29" s="1102" t="s">
        <v>1199</v>
      </c>
      <c r="X29" s="1075" t="s">
        <v>882</v>
      </c>
      <c r="Y29" s="1102" t="s">
        <v>1200</v>
      </c>
      <c r="Z29" s="1104" t="s">
        <v>1200</v>
      </c>
      <c r="AA29" s="1075" t="s">
        <v>882</v>
      </c>
      <c r="AB29" s="1075" t="s">
        <v>882</v>
      </c>
      <c r="AC29" s="1075" t="s">
        <v>882</v>
      </c>
      <c r="AD29" s="1075" t="s">
        <v>882</v>
      </c>
      <c r="AE29" s="1075" t="s">
        <v>882</v>
      </c>
      <c r="AF29" s="1075" t="s">
        <v>882</v>
      </c>
      <c r="AG29" s="1075" t="s">
        <v>882</v>
      </c>
      <c r="AH29" s="1075" t="s">
        <v>882</v>
      </c>
      <c r="AI29" s="1089">
        <v>44792</v>
      </c>
      <c r="AJ29" s="1089">
        <v>44907</v>
      </c>
      <c r="AK29" s="1075" t="s">
        <v>882</v>
      </c>
    </row>
    <row r="41" spans="3:3" x14ac:dyDescent="0.25">
      <c r="C41" s="1100"/>
    </row>
    <row r="42" spans="3:3" x14ac:dyDescent="0.25">
      <c r="C42" s="1100"/>
    </row>
    <row r="43" spans="3:3" x14ac:dyDescent="0.25">
      <c r="C43" s="1100"/>
    </row>
  </sheetData>
  <mergeCells count="38">
    <mergeCell ref="A1:AK1"/>
    <mergeCell ref="C26:AK26"/>
    <mergeCell ref="C16:AK16"/>
    <mergeCell ref="AB6:AB7"/>
    <mergeCell ref="AC6:AD6"/>
    <mergeCell ref="AE6:AE7"/>
    <mergeCell ref="AF6:AF7"/>
    <mergeCell ref="AG6:AG7"/>
    <mergeCell ref="AH6:AH7"/>
    <mergeCell ref="S6:S7"/>
    <mergeCell ref="T6:U6"/>
    <mergeCell ref="V6:V7"/>
    <mergeCell ref="W6:X6"/>
    <mergeCell ref="Y6:Z6"/>
    <mergeCell ref="AA6:AA7"/>
    <mergeCell ref="M6:M7"/>
    <mergeCell ref="AJ6:AJ7"/>
    <mergeCell ref="C9:AK9"/>
    <mergeCell ref="N6:O6"/>
    <mergeCell ref="P6:Q6"/>
    <mergeCell ref="R6:R7"/>
    <mergeCell ref="AI6:AI7"/>
    <mergeCell ref="A3:AK3"/>
    <mergeCell ref="A5:A7"/>
    <mergeCell ref="B5:B7"/>
    <mergeCell ref="C5:C7"/>
    <mergeCell ref="D5:E6"/>
    <mergeCell ref="F5:F7"/>
    <mergeCell ref="G5:G7"/>
    <mergeCell ref="H5:H7"/>
    <mergeCell ref="I5:R5"/>
    <mergeCell ref="S5:U5"/>
    <mergeCell ref="V5:AH5"/>
    <mergeCell ref="AI5:AJ5"/>
    <mergeCell ref="AK5:AK7"/>
    <mergeCell ref="I6:I7"/>
    <mergeCell ref="J6:J7"/>
    <mergeCell ref="K6:L6"/>
  </mergeCells>
  <hyperlinks>
    <hyperlink ref="K7" r:id="rId1" display="consultantplus://offline/ref=227D8D9B40F91F62C1CDD8DCD3D046EBA62E38A0286210A30B86E3A1B6A2D19ED7533EF87287A237FEB43B9DDAtCl2F"/>
    <hyperlink ref="V6" r:id="rId2" display="consultantplus://offline/ref=227D8D9B40F91F62C1CDD8DCD3D046EBA62A3CA12A6E10A30B86E3A1B6A2D19ED7533EF87287A237FEB43B9DDAtCl2F"/>
  </hyperlinks>
  <pageMargins left="0.7" right="0.7" top="0.75" bottom="0.75" header="0.3" footer="0.3"/>
  <pageSetup paperSize="9" orientation="portrait" verticalDpi="0" r:id="rId3"/>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0"/>
  <sheetViews>
    <sheetView view="pageBreakPreview" zoomScale="60" workbookViewId="0">
      <selection activeCell="L23" sqref="L23"/>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2" customFormat="1" ht="18.75" customHeight="1" x14ac:dyDescent="0.2">
      <c r="A1" s="18"/>
      <c r="B1" s="18"/>
      <c r="O1" s="43" t="s">
        <v>70</v>
      </c>
    </row>
    <row r="2" spans="1:28" s="12" customFormat="1" ht="18.75" customHeight="1" x14ac:dyDescent="0.3">
      <c r="A2" s="18"/>
      <c r="B2" s="18"/>
      <c r="O2" s="15" t="s">
        <v>12</v>
      </c>
    </row>
    <row r="3" spans="1:28" s="12" customFormat="1" ht="18.75" x14ac:dyDescent="0.3">
      <c r="A3" s="17"/>
      <c r="B3" s="17"/>
      <c r="O3" s="15" t="s">
        <v>69</v>
      </c>
    </row>
    <row r="4" spans="1:28" s="12" customFormat="1" ht="18.75" x14ac:dyDescent="0.3">
      <c r="A4" s="17"/>
      <c r="B4" s="17"/>
      <c r="L4" s="15"/>
    </row>
    <row r="5" spans="1:28" s="12" customFormat="1" ht="15.75" x14ac:dyDescent="0.2">
      <c r="A5" s="1172" t="s">
        <v>326</v>
      </c>
      <c r="B5" s="1172"/>
      <c r="C5" s="1172"/>
      <c r="D5" s="1172"/>
      <c r="E5" s="1172"/>
      <c r="F5" s="1172"/>
      <c r="G5" s="1172"/>
      <c r="H5" s="1172"/>
      <c r="I5" s="1172"/>
      <c r="J5" s="1172"/>
      <c r="K5" s="1172"/>
      <c r="L5" s="1172"/>
      <c r="M5" s="1172"/>
      <c r="N5" s="1172"/>
      <c r="O5" s="1172"/>
      <c r="P5" s="214"/>
      <c r="Q5" s="214"/>
      <c r="R5" s="214"/>
      <c r="S5" s="214"/>
      <c r="T5" s="214"/>
      <c r="U5" s="214"/>
      <c r="V5" s="214"/>
      <c r="W5" s="214"/>
      <c r="X5" s="214"/>
      <c r="Y5" s="214"/>
      <c r="Z5" s="214"/>
      <c r="AA5" s="214"/>
      <c r="AB5" s="214"/>
    </row>
    <row r="6" spans="1:28" s="12" customFormat="1" ht="18.75" x14ac:dyDescent="0.3">
      <c r="A6" s="17"/>
      <c r="B6" s="17"/>
      <c r="L6" s="15"/>
    </row>
    <row r="7" spans="1:28" s="12" customFormat="1" ht="18.75" x14ac:dyDescent="0.2">
      <c r="A7" s="1176" t="s">
        <v>11</v>
      </c>
      <c r="B7" s="1176"/>
      <c r="C7" s="1176"/>
      <c r="D7" s="1176"/>
      <c r="E7" s="1176"/>
      <c r="F7" s="1176"/>
      <c r="G7" s="1176"/>
      <c r="H7" s="1176"/>
      <c r="I7" s="1176"/>
      <c r="J7" s="1176"/>
      <c r="K7" s="1176"/>
      <c r="L7" s="1176"/>
      <c r="M7" s="1176"/>
      <c r="N7" s="1176"/>
      <c r="O7" s="1176"/>
      <c r="P7" s="13"/>
      <c r="Q7" s="13"/>
      <c r="R7" s="13"/>
      <c r="S7" s="13"/>
      <c r="T7" s="13"/>
      <c r="U7" s="13"/>
      <c r="V7" s="13"/>
      <c r="W7" s="13"/>
      <c r="X7" s="13"/>
      <c r="Y7" s="13"/>
      <c r="Z7" s="13"/>
    </row>
    <row r="8" spans="1:28" s="12" customFormat="1" ht="18.75" x14ac:dyDescent="0.2">
      <c r="A8" s="1176"/>
      <c r="B8" s="1176"/>
      <c r="C8" s="1176"/>
      <c r="D8" s="1176"/>
      <c r="E8" s="1176"/>
      <c r="F8" s="1176"/>
      <c r="G8" s="1176"/>
      <c r="H8" s="1176"/>
      <c r="I8" s="1176"/>
      <c r="J8" s="1176"/>
      <c r="K8" s="1176"/>
      <c r="L8" s="1176"/>
      <c r="M8" s="1176"/>
      <c r="N8" s="1176"/>
      <c r="O8" s="1176"/>
      <c r="P8" s="13"/>
      <c r="Q8" s="13"/>
      <c r="R8" s="13"/>
      <c r="S8" s="13"/>
      <c r="T8" s="13"/>
      <c r="U8" s="13"/>
      <c r="V8" s="13"/>
      <c r="W8" s="13"/>
      <c r="X8" s="13"/>
      <c r="Y8" s="13"/>
      <c r="Z8" s="13"/>
    </row>
    <row r="9" spans="1:28" s="12" customFormat="1" ht="18.75" x14ac:dyDescent="0.2">
      <c r="A9" s="1290" t="s">
        <v>8</v>
      </c>
      <c r="B9" s="1290"/>
      <c r="C9" s="1290"/>
      <c r="D9" s="1290"/>
      <c r="E9" s="1290"/>
      <c r="F9" s="1290"/>
      <c r="G9" s="1290"/>
      <c r="H9" s="1290"/>
      <c r="I9" s="1290"/>
      <c r="J9" s="1290"/>
      <c r="K9" s="1290"/>
      <c r="L9" s="1290"/>
      <c r="M9" s="1290"/>
      <c r="N9" s="1290"/>
      <c r="O9" s="1290"/>
      <c r="P9" s="13"/>
      <c r="Q9" s="13"/>
      <c r="R9" s="13"/>
      <c r="S9" s="13"/>
      <c r="T9" s="13"/>
      <c r="U9" s="13"/>
      <c r="V9" s="13"/>
      <c r="W9" s="13"/>
      <c r="X9" s="13"/>
      <c r="Y9" s="13"/>
      <c r="Z9" s="13"/>
    </row>
    <row r="10" spans="1:28" s="12" customFormat="1" ht="18.75" x14ac:dyDescent="0.2">
      <c r="A10" s="1173" t="s">
        <v>10</v>
      </c>
      <c r="B10" s="1173"/>
      <c r="C10" s="1173"/>
      <c r="D10" s="1173"/>
      <c r="E10" s="1173"/>
      <c r="F10" s="1173"/>
      <c r="G10" s="1173"/>
      <c r="H10" s="1173"/>
      <c r="I10" s="1173"/>
      <c r="J10" s="1173"/>
      <c r="K10" s="1173"/>
      <c r="L10" s="1173"/>
      <c r="M10" s="1173"/>
      <c r="N10" s="1173"/>
      <c r="O10" s="1173"/>
      <c r="P10" s="13"/>
      <c r="Q10" s="13"/>
      <c r="R10" s="13"/>
      <c r="S10" s="13"/>
      <c r="T10" s="13"/>
      <c r="U10" s="13"/>
      <c r="V10" s="13"/>
      <c r="W10" s="13"/>
      <c r="X10" s="13"/>
      <c r="Y10" s="13"/>
      <c r="Z10" s="13"/>
    </row>
    <row r="11" spans="1:28" s="12" customFormat="1" ht="18.75" x14ac:dyDescent="0.2">
      <c r="A11" s="1176"/>
      <c r="B11" s="1176"/>
      <c r="C11" s="1176"/>
      <c r="D11" s="1176"/>
      <c r="E11" s="1176"/>
      <c r="F11" s="1176"/>
      <c r="G11" s="1176"/>
      <c r="H11" s="1176"/>
      <c r="I11" s="1176"/>
      <c r="J11" s="1176"/>
      <c r="K11" s="1176"/>
      <c r="L11" s="1176"/>
      <c r="M11" s="1176"/>
      <c r="N11" s="1176"/>
      <c r="O11" s="1176"/>
      <c r="P11" s="13"/>
      <c r="Q11" s="13"/>
      <c r="R11" s="13"/>
      <c r="S11" s="13"/>
      <c r="T11" s="13"/>
      <c r="U11" s="13"/>
      <c r="V11" s="13"/>
      <c r="W11" s="13"/>
      <c r="X11" s="13"/>
      <c r="Y11" s="13"/>
      <c r="Z11" s="13"/>
    </row>
    <row r="12" spans="1:28" s="12" customFormat="1" ht="18.75" x14ac:dyDescent="0.2">
      <c r="A12" s="1290" t="s">
        <v>8</v>
      </c>
      <c r="B12" s="1290"/>
      <c r="C12" s="1290"/>
      <c r="D12" s="1290"/>
      <c r="E12" s="1290"/>
      <c r="F12" s="1290"/>
      <c r="G12" s="1290"/>
      <c r="H12" s="1290"/>
      <c r="I12" s="1290"/>
      <c r="J12" s="1290"/>
      <c r="K12" s="1290"/>
      <c r="L12" s="1290"/>
      <c r="M12" s="1290"/>
      <c r="N12" s="1290"/>
      <c r="O12" s="1290"/>
      <c r="P12" s="13"/>
      <c r="Q12" s="13"/>
      <c r="R12" s="13"/>
      <c r="S12" s="13"/>
      <c r="T12" s="13"/>
      <c r="U12" s="13"/>
      <c r="V12" s="13"/>
      <c r="W12" s="13"/>
      <c r="X12" s="13"/>
      <c r="Y12" s="13"/>
      <c r="Z12" s="13"/>
    </row>
    <row r="13" spans="1:28" s="12" customFormat="1" ht="18.75" x14ac:dyDescent="0.2">
      <c r="A13" s="1173" t="s">
        <v>9</v>
      </c>
      <c r="B13" s="1173"/>
      <c r="C13" s="1173"/>
      <c r="D13" s="1173"/>
      <c r="E13" s="1173"/>
      <c r="F13" s="1173"/>
      <c r="G13" s="1173"/>
      <c r="H13" s="1173"/>
      <c r="I13" s="1173"/>
      <c r="J13" s="1173"/>
      <c r="K13" s="1173"/>
      <c r="L13" s="1173"/>
      <c r="M13" s="1173"/>
      <c r="N13" s="1173"/>
      <c r="O13" s="1173"/>
      <c r="P13" s="13"/>
      <c r="Q13" s="13"/>
      <c r="R13" s="13"/>
      <c r="S13" s="13"/>
      <c r="T13" s="13"/>
      <c r="U13" s="13"/>
      <c r="V13" s="13"/>
      <c r="W13" s="13"/>
      <c r="X13" s="13"/>
      <c r="Y13" s="13"/>
      <c r="Z13" s="13"/>
    </row>
    <row r="14" spans="1:28" s="9" customFormat="1" ht="15.75" customHeight="1" x14ac:dyDescent="0.2">
      <c r="A14" s="1194"/>
      <c r="B14" s="1194"/>
      <c r="C14" s="1194"/>
      <c r="D14" s="1194"/>
      <c r="E14" s="1194"/>
      <c r="F14" s="1194"/>
      <c r="G14" s="1194"/>
      <c r="H14" s="1194"/>
      <c r="I14" s="1194"/>
      <c r="J14" s="1194"/>
      <c r="K14" s="1194"/>
      <c r="L14" s="1194"/>
      <c r="M14" s="1194"/>
      <c r="N14" s="1194"/>
      <c r="O14" s="1194"/>
      <c r="P14" s="10"/>
      <c r="Q14" s="10"/>
      <c r="R14" s="10"/>
      <c r="S14" s="10"/>
      <c r="T14" s="10"/>
      <c r="U14" s="10"/>
      <c r="V14" s="10"/>
      <c r="W14" s="10"/>
      <c r="X14" s="10"/>
      <c r="Y14" s="10"/>
      <c r="Z14" s="10"/>
    </row>
    <row r="15" spans="1:28" s="3" customFormat="1" ht="12" x14ac:dyDescent="0.2">
      <c r="A15" s="1290" t="s">
        <v>8</v>
      </c>
      <c r="B15" s="1290"/>
      <c r="C15" s="1290"/>
      <c r="D15" s="1290"/>
      <c r="E15" s="1290"/>
      <c r="F15" s="1290"/>
      <c r="G15" s="1290"/>
      <c r="H15" s="1290"/>
      <c r="I15" s="1290"/>
      <c r="J15" s="1290"/>
      <c r="K15" s="1290"/>
      <c r="L15" s="1290"/>
      <c r="M15" s="1290"/>
      <c r="N15" s="1290"/>
      <c r="O15" s="1290"/>
      <c r="P15" s="8"/>
      <c r="Q15" s="8"/>
      <c r="R15" s="8"/>
      <c r="S15" s="8"/>
      <c r="T15" s="8"/>
      <c r="U15" s="8"/>
      <c r="V15" s="8"/>
      <c r="W15" s="8"/>
      <c r="X15" s="8"/>
      <c r="Y15" s="8"/>
      <c r="Z15" s="8"/>
    </row>
    <row r="16" spans="1:28" s="3" customFormat="1" ht="15" customHeight="1" x14ac:dyDescent="0.2">
      <c r="A16" s="1173" t="s">
        <v>7</v>
      </c>
      <c r="B16" s="1173"/>
      <c r="C16" s="1173"/>
      <c r="D16" s="1173"/>
      <c r="E16" s="1173"/>
      <c r="F16" s="1173"/>
      <c r="G16" s="1173"/>
      <c r="H16" s="1173"/>
      <c r="I16" s="1173"/>
      <c r="J16" s="1173"/>
      <c r="K16" s="1173"/>
      <c r="L16" s="1173"/>
      <c r="M16" s="1173"/>
      <c r="N16" s="1173"/>
      <c r="O16" s="1173"/>
      <c r="P16" s="6"/>
      <c r="Q16" s="6"/>
      <c r="R16" s="6"/>
      <c r="S16" s="6"/>
      <c r="T16" s="6"/>
      <c r="U16" s="6"/>
      <c r="V16" s="6"/>
      <c r="W16" s="6"/>
      <c r="X16" s="6"/>
      <c r="Y16" s="6"/>
      <c r="Z16" s="6"/>
    </row>
    <row r="17" spans="1:26" s="3" customFormat="1" ht="15" customHeight="1" x14ac:dyDescent="0.2">
      <c r="A17" s="1192"/>
      <c r="B17" s="1192"/>
      <c r="C17" s="1192"/>
      <c r="D17" s="1192"/>
      <c r="E17" s="1192"/>
      <c r="F17" s="1192"/>
      <c r="G17" s="1192"/>
      <c r="H17" s="1192"/>
      <c r="I17" s="1192"/>
      <c r="J17" s="1192"/>
      <c r="K17" s="1192"/>
      <c r="L17" s="1192"/>
      <c r="M17" s="1192"/>
      <c r="N17" s="1192"/>
      <c r="O17" s="1192"/>
      <c r="P17" s="4"/>
      <c r="Q17" s="4"/>
      <c r="R17" s="4"/>
      <c r="S17" s="4"/>
      <c r="T17" s="4"/>
      <c r="U17" s="4"/>
      <c r="V17" s="4"/>
      <c r="W17" s="4"/>
    </row>
    <row r="18" spans="1:26" s="3" customFormat="1" ht="91.5" customHeight="1" x14ac:dyDescent="0.2">
      <c r="A18" s="1291" t="s">
        <v>454</v>
      </c>
      <c r="B18" s="1291"/>
      <c r="C18" s="1291"/>
      <c r="D18" s="1291"/>
      <c r="E18" s="1291"/>
      <c r="F18" s="1291"/>
      <c r="G18" s="1291"/>
      <c r="H18" s="1291"/>
      <c r="I18" s="1291"/>
      <c r="J18" s="1291"/>
      <c r="K18" s="1291"/>
      <c r="L18" s="1291"/>
      <c r="M18" s="1291"/>
      <c r="N18" s="1291"/>
      <c r="O18" s="1291"/>
      <c r="P18" s="7"/>
      <c r="Q18" s="7"/>
      <c r="R18" s="7"/>
      <c r="S18" s="7"/>
      <c r="T18" s="7"/>
      <c r="U18" s="7"/>
      <c r="V18" s="7"/>
      <c r="W18" s="7"/>
      <c r="X18" s="7"/>
      <c r="Y18" s="7"/>
      <c r="Z18" s="7"/>
    </row>
    <row r="19" spans="1:26" s="3" customFormat="1" ht="78" customHeight="1" x14ac:dyDescent="0.2">
      <c r="A19" s="1195" t="s">
        <v>6</v>
      </c>
      <c r="B19" s="1195" t="s">
        <v>89</v>
      </c>
      <c r="C19" s="1195" t="s">
        <v>88</v>
      </c>
      <c r="D19" s="1195" t="s">
        <v>77</v>
      </c>
      <c r="E19" s="1287" t="s">
        <v>87</v>
      </c>
      <c r="F19" s="1288"/>
      <c r="G19" s="1288"/>
      <c r="H19" s="1288"/>
      <c r="I19" s="1289"/>
      <c r="J19" s="1195" t="s">
        <v>86</v>
      </c>
      <c r="K19" s="1195"/>
      <c r="L19" s="1195"/>
      <c r="M19" s="1195"/>
      <c r="N19" s="1195"/>
      <c r="O19" s="1195"/>
      <c r="P19" s="4"/>
      <c r="Q19" s="4"/>
      <c r="R19" s="4"/>
      <c r="S19" s="4"/>
      <c r="T19" s="4"/>
      <c r="U19" s="4"/>
      <c r="V19" s="4"/>
      <c r="W19" s="4"/>
    </row>
    <row r="20" spans="1:26" s="3" customFormat="1" ht="51" customHeight="1" x14ac:dyDescent="0.2">
      <c r="A20" s="1195"/>
      <c r="B20" s="1195"/>
      <c r="C20" s="1195"/>
      <c r="D20" s="1195"/>
      <c r="E20" s="45" t="s">
        <v>85</v>
      </c>
      <c r="F20" s="45" t="s">
        <v>84</v>
      </c>
      <c r="G20" s="45" t="s">
        <v>83</v>
      </c>
      <c r="H20" s="45" t="s">
        <v>82</v>
      </c>
      <c r="I20" s="45" t="s">
        <v>81</v>
      </c>
      <c r="J20" s="45" t="s">
        <v>80</v>
      </c>
      <c r="K20" s="45" t="s">
        <v>5</v>
      </c>
      <c r="L20" s="53" t="s">
        <v>4</v>
      </c>
      <c r="M20" s="52" t="s">
        <v>245</v>
      </c>
      <c r="N20" s="52" t="s">
        <v>79</v>
      </c>
      <c r="O20" s="52" t="s">
        <v>78</v>
      </c>
      <c r="P20" s="32"/>
      <c r="Q20" s="32"/>
      <c r="R20" s="32"/>
      <c r="S20" s="32"/>
      <c r="T20" s="32"/>
      <c r="U20" s="32"/>
      <c r="V20" s="32"/>
      <c r="W20" s="32"/>
      <c r="X20" s="31"/>
      <c r="Y20" s="31"/>
      <c r="Z20" s="31"/>
    </row>
    <row r="21" spans="1:26" s="3" customFormat="1" ht="16.5" customHeight="1" x14ac:dyDescent="0.2">
      <c r="A21" s="41">
        <v>1</v>
      </c>
      <c r="B21" s="42">
        <v>2</v>
      </c>
      <c r="C21" s="41">
        <v>3</v>
      </c>
      <c r="D21" s="42">
        <v>4</v>
      </c>
      <c r="E21" s="41">
        <v>5</v>
      </c>
      <c r="F21" s="42">
        <v>6</v>
      </c>
      <c r="G21" s="41">
        <v>7</v>
      </c>
      <c r="H21" s="42">
        <v>8</v>
      </c>
      <c r="I21" s="41">
        <v>9</v>
      </c>
      <c r="J21" s="42">
        <v>10</v>
      </c>
      <c r="K21" s="41">
        <v>11</v>
      </c>
      <c r="L21" s="42">
        <v>12</v>
      </c>
      <c r="M21" s="41">
        <v>13</v>
      </c>
      <c r="N21" s="42">
        <v>14</v>
      </c>
      <c r="O21" s="41">
        <v>15</v>
      </c>
      <c r="P21" s="32"/>
      <c r="Q21" s="32"/>
      <c r="R21" s="32"/>
      <c r="S21" s="32"/>
      <c r="T21" s="32"/>
      <c r="U21" s="32"/>
      <c r="V21" s="32"/>
      <c r="W21" s="32"/>
      <c r="X21" s="31"/>
      <c r="Y21" s="31"/>
      <c r="Z21" s="31"/>
    </row>
    <row r="22" spans="1:26" s="3" customFormat="1" ht="33" customHeight="1" x14ac:dyDescent="0.2">
      <c r="A22" s="49"/>
      <c r="B22" s="51"/>
      <c r="C22" s="35"/>
      <c r="D22" s="35"/>
      <c r="E22" s="35"/>
      <c r="F22" s="35"/>
      <c r="G22" s="35"/>
      <c r="H22" s="35"/>
      <c r="I22" s="35"/>
      <c r="J22" s="48"/>
      <c r="K22" s="48"/>
      <c r="L22" s="5"/>
      <c r="M22" s="5"/>
      <c r="N22" s="5"/>
      <c r="O22" s="5"/>
      <c r="P22" s="32"/>
      <c r="Q22" s="32"/>
      <c r="R22" s="32"/>
      <c r="S22" s="32"/>
      <c r="T22" s="32"/>
      <c r="U22" s="32"/>
      <c r="V22" s="31"/>
      <c r="W22" s="31"/>
      <c r="X22" s="31"/>
      <c r="Y22" s="31"/>
      <c r="Z22" s="31"/>
    </row>
    <row r="23" spans="1:26" x14ac:dyDescent="0.25">
      <c r="A23" s="27"/>
      <c r="B23" s="27"/>
      <c r="C23" s="27"/>
      <c r="D23" s="27"/>
      <c r="E23" s="27"/>
      <c r="F23" s="27"/>
      <c r="G23" s="27"/>
      <c r="H23" s="27"/>
      <c r="I23" s="27"/>
      <c r="J23" s="27"/>
      <c r="K23" s="27"/>
      <c r="L23" s="27"/>
      <c r="M23" s="27"/>
      <c r="N23" s="27"/>
      <c r="O23" s="27"/>
      <c r="P23" s="27"/>
      <c r="Q23" s="27"/>
      <c r="R23" s="27"/>
      <c r="S23" s="27"/>
      <c r="T23" s="27"/>
      <c r="U23" s="27"/>
      <c r="V23" s="27"/>
      <c r="W23" s="27"/>
      <c r="X23" s="27"/>
      <c r="Y23" s="27"/>
      <c r="Z23" s="27"/>
    </row>
    <row r="24" spans="1:26" x14ac:dyDescent="0.25">
      <c r="A24" s="27"/>
      <c r="B24" s="27"/>
      <c r="C24" s="27"/>
      <c r="D24" s="27"/>
      <c r="E24" s="27"/>
      <c r="F24" s="27"/>
      <c r="G24" s="27"/>
      <c r="H24" s="27"/>
      <c r="I24" s="27"/>
      <c r="J24" s="27"/>
      <c r="K24" s="27"/>
      <c r="L24" s="27"/>
      <c r="M24" s="27"/>
      <c r="N24" s="27"/>
      <c r="O24" s="27"/>
      <c r="P24" s="27"/>
      <c r="Q24" s="27"/>
      <c r="R24" s="27"/>
      <c r="S24" s="27"/>
      <c r="T24" s="27"/>
      <c r="U24" s="27"/>
      <c r="V24" s="27"/>
      <c r="W24" s="27"/>
      <c r="X24" s="27"/>
      <c r="Y24" s="27"/>
      <c r="Z24" s="27"/>
    </row>
    <row r="25" spans="1:26"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row>
    <row r="26" spans="1:26"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row>
    <row r="27" spans="1:26"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row>
    <row r="28" spans="1:26"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row>
    <row r="29" spans="1:26"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row>
    <row r="30" spans="1:26"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row>
    <row r="31" spans="1:26"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row>
    <row r="32" spans="1:26"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row>
    <row r="33" spans="1:26"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row>
    <row r="34" spans="1:26"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row>
    <row r="35" spans="1:26"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row>
    <row r="36" spans="1:26"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row>
    <row r="37" spans="1:26"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row>
    <row r="38" spans="1:26"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row>
    <row r="39" spans="1:26"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row>
    <row r="40" spans="1:26"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row>
    <row r="41" spans="1:26"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row>
    <row r="42" spans="1:26"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row>
    <row r="43" spans="1:26"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row>
    <row r="44" spans="1:26"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row>
    <row r="45" spans="1:26"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row>
    <row r="46" spans="1:26"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row>
    <row r="47" spans="1:26"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row>
    <row r="48" spans="1:26"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row>
    <row r="49" spans="1:26"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row>
    <row r="50" spans="1:26"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row>
    <row r="51" spans="1:26"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row>
    <row r="52" spans="1:26"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row>
    <row r="53" spans="1:26"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row>
    <row r="54" spans="1:26"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row>
    <row r="55" spans="1:26"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row>
    <row r="56" spans="1:26"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row>
    <row r="57" spans="1:26"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row>
    <row r="58" spans="1:26"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row>
    <row r="59" spans="1:26"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row>
    <row r="60" spans="1:26"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row>
    <row r="61" spans="1:26"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row>
    <row r="62" spans="1:26"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row>
    <row r="63" spans="1:26"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row>
    <row r="64" spans="1:26"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row>
    <row r="65" spans="1:26"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row>
    <row r="66" spans="1:26"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row>
    <row r="67" spans="1:26"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row>
    <row r="68" spans="1:26"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row>
    <row r="69" spans="1:26"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row>
    <row r="70" spans="1:26"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row>
    <row r="71" spans="1:26"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row>
    <row r="72" spans="1:26"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row>
    <row r="73" spans="1:26"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row>
    <row r="74" spans="1:26"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row>
    <row r="75" spans="1:26"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row>
    <row r="76" spans="1:26"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row>
    <row r="77" spans="1:26"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row>
    <row r="78" spans="1:26"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row>
    <row r="79" spans="1:26"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row>
    <row r="80" spans="1:26"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row>
    <row r="81" spans="1:26"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row>
    <row r="82" spans="1:26"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row>
    <row r="83" spans="1:26"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row>
    <row r="84" spans="1:26"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row>
    <row r="85" spans="1:26"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row>
    <row r="86" spans="1:26"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row>
    <row r="87" spans="1:26"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row>
    <row r="88" spans="1:26"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row>
    <row r="89" spans="1:26"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row>
    <row r="90" spans="1:26"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row>
    <row r="91" spans="1:26"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row>
    <row r="92" spans="1:26"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row>
    <row r="93" spans="1:26"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row>
    <row r="94" spans="1:26"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row>
    <row r="95" spans="1:26"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row>
    <row r="96" spans="1:26"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row>
    <row r="97" spans="1:26"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row>
    <row r="98" spans="1:26"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row>
    <row r="99" spans="1:26"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row>
    <row r="100" spans="1:26"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row>
    <row r="101" spans="1:26"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row>
    <row r="102" spans="1:26"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row>
    <row r="103" spans="1:26"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row>
    <row r="104" spans="1:26"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row>
    <row r="105" spans="1:26"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row>
    <row r="106" spans="1:26"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row>
    <row r="107" spans="1:26"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row>
    <row r="108" spans="1:26"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row>
    <row r="109" spans="1:26"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row>
    <row r="110" spans="1:26"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row>
    <row r="111" spans="1:26"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row>
    <row r="112" spans="1:26"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row>
    <row r="113" spans="1:26"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row>
    <row r="114" spans="1:26"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row>
    <row r="115" spans="1:26"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row>
    <row r="116" spans="1:26"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row>
    <row r="117" spans="1:26"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row>
    <row r="118" spans="1:26"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row>
    <row r="119" spans="1:26"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row>
    <row r="120" spans="1:26"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row>
    <row r="121" spans="1:26"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row>
    <row r="122" spans="1:26"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row>
    <row r="123" spans="1:26"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row>
    <row r="124" spans="1:26"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row>
    <row r="125" spans="1:26"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row>
    <row r="126" spans="1:26"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row>
    <row r="127" spans="1:26"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row>
    <row r="128" spans="1:26"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row>
    <row r="129" spans="1:26"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row>
    <row r="130" spans="1:26"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row>
    <row r="131" spans="1:26"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row>
    <row r="132" spans="1:26"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row>
    <row r="133" spans="1:26"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row>
    <row r="134" spans="1:26"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row>
    <row r="135" spans="1:26"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row>
    <row r="136" spans="1:26"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row>
    <row r="137" spans="1:26"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row>
    <row r="138" spans="1:26"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row>
    <row r="139" spans="1:26"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row>
    <row r="140" spans="1:26"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row>
    <row r="141" spans="1:26"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row>
    <row r="142" spans="1:26"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row>
    <row r="143" spans="1:26"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row>
    <row r="144" spans="1:26"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row>
    <row r="145" spans="1:26"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row>
    <row r="146" spans="1:26"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row>
    <row r="147" spans="1:26"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row>
    <row r="148" spans="1:26"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row>
    <row r="149" spans="1:26"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row>
    <row r="150" spans="1:26"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row>
    <row r="151" spans="1:26"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row>
    <row r="152" spans="1:26"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row>
    <row r="153" spans="1:26"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row>
    <row r="154" spans="1:26"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row>
    <row r="155" spans="1:26"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row>
    <row r="156" spans="1:26"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row>
    <row r="157" spans="1:26"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row>
    <row r="158" spans="1:26"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row>
    <row r="159" spans="1:26"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row>
    <row r="160" spans="1:26"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row>
    <row r="161" spans="1:26"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row>
    <row r="162" spans="1:26"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row>
    <row r="163" spans="1:26"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row>
    <row r="164" spans="1:26"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row>
    <row r="165" spans="1:26"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row>
    <row r="166" spans="1:26"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row>
    <row r="167" spans="1:26"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row>
    <row r="168" spans="1:26"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row>
    <row r="169" spans="1:26"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row>
    <row r="170" spans="1:26"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row>
    <row r="171" spans="1:26"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row>
    <row r="172" spans="1:26"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row>
    <row r="173" spans="1:26"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row>
    <row r="174" spans="1:26"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row>
    <row r="175" spans="1:26"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row>
    <row r="176" spans="1:26"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row>
    <row r="177" spans="1:26"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row>
    <row r="178" spans="1:26"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row>
    <row r="179" spans="1:26"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row>
    <row r="180" spans="1:26"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row>
    <row r="181" spans="1:26"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row>
    <row r="182" spans="1:26"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row>
    <row r="183" spans="1:26"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row>
    <row r="184" spans="1:26"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row>
    <row r="185" spans="1:26"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row>
    <row r="186" spans="1:26"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row>
    <row r="187" spans="1:26"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row>
    <row r="188" spans="1:26"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row>
    <row r="189" spans="1:26"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row>
    <row r="190" spans="1:26"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row>
    <row r="191" spans="1:26"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row>
    <row r="192" spans="1:26"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row>
    <row r="193" spans="1:26"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row>
    <row r="194" spans="1:26"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row>
    <row r="195" spans="1:26"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row>
    <row r="196" spans="1:26"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row>
    <row r="197" spans="1:26"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row>
    <row r="198" spans="1:26"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row>
    <row r="199" spans="1:26"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row>
    <row r="200" spans="1:26"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row>
    <row r="201" spans="1:26"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row>
    <row r="202" spans="1:26"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row>
    <row r="203" spans="1:26"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row>
    <row r="204" spans="1:26"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row>
    <row r="205" spans="1:26"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row>
    <row r="206" spans="1:26"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row>
    <row r="207" spans="1:26"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row>
    <row r="208" spans="1:26"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row>
    <row r="209" spans="1:26"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row>
    <row r="210" spans="1:26"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row>
    <row r="211" spans="1:26"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row>
    <row r="212" spans="1:26"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row>
    <row r="213" spans="1:26"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row>
    <row r="214" spans="1:26"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row>
    <row r="215" spans="1:26"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row>
    <row r="216" spans="1:26"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row>
    <row r="217" spans="1:26"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row>
    <row r="218" spans="1:26"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row>
    <row r="219" spans="1:26"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row>
    <row r="220" spans="1:26"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row>
    <row r="221" spans="1:26"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row>
    <row r="222" spans="1:26"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row>
    <row r="223" spans="1:26"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row>
    <row r="224" spans="1:26"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row>
    <row r="225" spans="1:26"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row>
    <row r="226" spans="1:26"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row>
    <row r="227" spans="1:26"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row>
    <row r="228" spans="1:26"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row>
    <row r="229" spans="1:26"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row>
    <row r="230" spans="1:26"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row>
    <row r="231" spans="1:26"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row>
    <row r="232" spans="1:26"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row>
    <row r="233" spans="1:26"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row>
    <row r="234" spans="1:26"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row>
    <row r="235" spans="1:26"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row>
    <row r="236" spans="1:26"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row>
    <row r="237" spans="1:26"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row>
    <row r="238" spans="1:26"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row>
    <row r="239" spans="1:26"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row>
    <row r="240" spans="1:26"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row>
    <row r="241" spans="1:26"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row>
    <row r="242" spans="1:26"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row>
    <row r="243" spans="1:26"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row>
    <row r="244" spans="1:26"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row>
    <row r="245" spans="1:26"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row>
    <row r="246" spans="1:26"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row>
    <row r="247" spans="1:26"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row>
    <row r="248" spans="1:26"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row>
    <row r="249" spans="1:26"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row>
    <row r="250" spans="1:26"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row>
    <row r="251" spans="1:26"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row>
    <row r="252" spans="1:26"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row>
    <row r="253" spans="1:26"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row>
    <row r="254" spans="1:26"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row>
    <row r="255" spans="1:26"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row>
    <row r="256" spans="1:26"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row>
    <row r="257" spans="1:26"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row>
    <row r="258" spans="1:26"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row>
    <row r="259" spans="1:26"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row>
    <row r="260" spans="1:26"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row>
    <row r="261" spans="1:26"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row>
    <row r="262" spans="1:26"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row>
    <row r="263" spans="1:26"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row>
    <row r="264" spans="1:26"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row>
    <row r="265" spans="1:26"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row>
    <row r="266" spans="1:26"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row>
    <row r="267" spans="1:26"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row>
    <row r="268" spans="1:26"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row>
    <row r="269" spans="1:26"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row>
    <row r="270" spans="1:26"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row>
    <row r="271" spans="1:26"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row>
    <row r="272" spans="1:26"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row>
    <row r="273" spans="1:26"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row>
    <row r="274" spans="1:26"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row>
    <row r="275" spans="1:26"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row>
    <row r="276" spans="1:26"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row>
    <row r="277" spans="1:26"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row>
    <row r="278" spans="1:26"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row>
    <row r="279" spans="1:26"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row>
    <row r="280" spans="1:26"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row>
    <row r="281" spans="1:26"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row>
    <row r="282" spans="1:26"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row>
    <row r="283" spans="1:26"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row>
    <row r="284" spans="1:26"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row>
    <row r="285" spans="1:26"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row>
    <row r="286" spans="1:26"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row>
    <row r="287" spans="1:26"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row>
    <row r="288" spans="1:26"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row>
    <row r="289" spans="1:26"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row>
    <row r="290" spans="1:26"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row>
    <row r="291" spans="1:26"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row>
    <row r="292" spans="1:26"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row>
    <row r="293" spans="1:26"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row>
    <row r="294" spans="1:26"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row>
    <row r="295" spans="1:26"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row>
    <row r="296" spans="1:26"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row>
    <row r="297" spans="1:26"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row>
    <row r="298" spans="1:26"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row>
    <row r="299" spans="1:26"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row>
    <row r="300" spans="1:26"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row>
    <row r="301" spans="1:26"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row>
    <row r="302" spans="1:26"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row>
    <row r="303" spans="1:26"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row>
    <row r="304" spans="1:26"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row>
    <row r="305" spans="1:26"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row>
    <row r="306" spans="1:26"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row>
    <row r="307" spans="1:26"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row>
    <row r="308" spans="1:26"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row>
    <row r="309" spans="1:26"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row>
    <row r="310" spans="1:26"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row>
    <row r="311" spans="1:26"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row>
    <row r="312" spans="1:26"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row>
    <row r="313" spans="1:26"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row>
    <row r="314" spans="1:26"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row>
    <row r="315" spans="1:26"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row>
    <row r="316" spans="1:26"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row>
    <row r="317" spans="1:26"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row>
    <row r="318" spans="1:26"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row>
    <row r="319" spans="1:26"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row>
    <row r="320" spans="1:26"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row>
    <row r="321" spans="1:26"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row>
    <row r="322" spans="1:26"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row>
    <row r="323" spans="1:26"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row>
    <row r="324" spans="1:26"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row>
    <row r="325" spans="1:26"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row>
    <row r="326" spans="1:26"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row>
    <row r="327" spans="1:26"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row>
    <row r="328" spans="1:26"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row>
    <row r="329" spans="1:26"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row>
    <row r="330" spans="1:26"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row>
    <row r="331" spans="1:26"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row>
    <row r="332" spans="1:26"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row>
    <row r="333" spans="1:26"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row>
    <row r="334" spans="1:26"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row>
    <row r="335" spans="1:26"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row>
    <row r="336" spans="1:26"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row>
    <row r="337" spans="1:26"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row>
    <row r="338" spans="1:26"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row>
    <row r="339" spans="1:26"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row>
    <row r="340" spans="1:26"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row>
    <row r="341" spans="1:26"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row>
    <row r="342" spans="1:26"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row>
    <row r="343" spans="1:26"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row>
    <row r="344" spans="1:26"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row>
    <row r="345" spans="1:26"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row>
    <row r="346" spans="1:26"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row>
    <row r="347" spans="1:26"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row>
    <row r="348" spans="1:26"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row>
    <row r="349" spans="1:26"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row>
    <row r="350" spans="1:26"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row>
    <row r="351" spans="1:26"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row>
    <row r="352" spans="1:26"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row>
    <row r="353" spans="1:26"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row>
    <row r="354" spans="1:26"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row>
    <row r="355" spans="1:26"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row>
    <row r="356" spans="1:26"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row>
    <row r="357" spans="1:26"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row>
    <row r="358" spans="1:26"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row>
    <row r="359" spans="1:26"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row>
    <row r="360" spans="1:26"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row>
  </sheetData>
  <mergeCells count="19">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 ref="A15:O15"/>
    <mergeCell ref="A16:O16"/>
    <mergeCell ref="A17:O17"/>
  </mergeCells>
  <pageMargins left="0.70866141732283472" right="0.70866141732283472" top="0.74803149606299213" bottom="0.74803149606299213" header="0.31496062992125984" footer="0.31496062992125984"/>
  <pageSetup paperSize="8" scale="67"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BW81"/>
  <sheetViews>
    <sheetView topLeftCell="A55" workbookViewId="0">
      <selection activeCell="J56" sqref="J56"/>
    </sheetView>
  </sheetViews>
  <sheetFormatPr defaultRowHeight="15.75" x14ac:dyDescent="0.25"/>
  <cols>
    <col min="1" max="1" width="11.140625" style="452" customWidth="1"/>
    <col min="2" max="2" width="42" style="453" customWidth="1"/>
    <col min="3" max="3" width="14.5703125" style="452" customWidth="1"/>
    <col min="4" max="7" width="9.28515625" style="453" customWidth="1"/>
    <col min="8" max="8" width="12.85546875" style="453" customWidth="1"/>
    <col min="9" max="9" width="12.7109375" style="523" customWidth="1"/>
    <col min="10" max="10" width="11.140625" style="453" customWidth="1"/>
    <col min="11" max="11" width="11" style="453" customWidth="1"/>
    <col min="12" max="12" width="11.42578125" style="453" customWidth="1"/>
    <col min="13" max="22" width="10" style="453" customWidth="1"/>
    <col min="23" max="27" width="9.28515625" style="453" customWidth="1"/>
    <col min="28" max="16384" width="9.140625" style="453"/>
  </cols>
  <sheetData>
    <row r="1" spans="1:75" x14ac:dyDescent="0.25">
      <c r="X1" s="1139" t="s">
        <v>787</v>
      </c>
      <c r="Y1" s="1139"/>
      <c r="Z1" s="1139"/>
      <c r="AA1" s="1139"/>
    </row>
    <row r="2" spans="1:75" ht="70.5" customHeight="1" x14ac:dyDescent="0.25">
      <c r="H2" s="495"/>
      <c r="I2" s="524"/>
      <c r="X2" s="1140" t="s">
        <v>493</v>
      </c>
      <c r="Y2" s="1140"/>
      <c r="Z2" s="1140"/>
      <c r="AA2" s="1140"/>
    </row>
    <row r="3" spans="1:75" x14ac:dyDescent="0.25">
      <c r="H3" s="455"/>
      <c r="I3" s="525"/>
      <c r="X3" s="453" t="s">
        <v>788</v>
      </c>
    </row>
    <row r="4" spans="1:75" x14ac:dyDescent="0.25">
      <c r="A4" s="1141" t="s">
        <v>759</v>
      </c>
      <c r="B4" s="1141"/>
      <c r="C4" s="1141"/>
      <c r="D4" s="1141"/>
      <c r="E4" s="1141"/>
      <c r="F4" s="1141"/>
      <c r="G4" s="1141"/>
      <c r="H4" s="1141"/>
      <c r="I4" s="1141"/>
      <c r="J4" s="1141"/>
      <c r="K4" s="1141"/>
      <c r="L4" s="1141"/>
      <c r="M4" s="1141"/>
      <c r="N4" s="1141"/>
      <c r="O4" s="1141"/>
      <c r="P4" s="1141"/>
      <c r="Q4" s="1141"/>
      <c r="R4" s="1141"/>
      <c r="S4" s="1141"/>
      <c r="T4" s="1141"/>
      <c r="U4" s="1141"/>
      <c r="V4" s="1141"/>
      <c r="W4" s="1141"/>
      <c r="X4" s="1141"/>
      <c r="Y4" s="1141"/>
      <c r="Z4" s="1141"/>
      <c r="AA4" s="1141"/>
    </row>
    <row r="5" spans="1:75" x14ac:dyDescent="0.25">
      <c r="A5" s="1142" t="s">
        <v>789</v>
      </c>
      <c r="B5" s="1142"/>
      <c r="C5" s="1142"/>
      <c r="D5" s="1142"/>
      <c r="E5" s="1142"/>
      <c r="F5" s="1142"/>
      <c r="G5" s="1142"/>
      <c r="H5" s="1142"/>
      <c r="I5" s="1142"/>
      <c r="J5" s="1142"/>
      <c r="K5" s="1142"/>
      <c r="L5" s="1142"/>
      <c r="M5" s="1142"/>
      <c r="N5" s="1142"/>
      <c r="O5" s="1142"/>
      <c r="P5" s="1142"/>
      <c r="Q5" s="1142"/>
      <c r="R5" s="1142"/>
      <c r="S5" s="1142"/>
      <c r="T5" s="1142"/>
      <c r="U5" s="1142"/>
      <c r="V5" s="1142"/>
      <c r="W5" s="1142"/>
      <c r="X5" s="1142"/>
      <c r="Y5" s="1142"/>
      <c r="Z5" s="1142"/>
      <c r="AA5" s="1142"/>
    </row>
    <row r="7" spans="1:75" ht="21.75" customHeight="1" x14ac:dyDescent="0.25">
      <c r="A7" s="456"/>
      <c r="B7" s="457"/>
      <c r="C7" s="456"/>
      <c r="D7" s="1143" t="s">
        <v>496</v>
      </c>
      <c r="E7" s="1143"/>
      <c r="F7" s="1143"/>
      <c r="G7" s="1143"/>
      <c r="H7" s="1144" t="s">
        <v>497</v>
      </c>
      <c r="I7" s="1144"/>
      <c r="J7" s="1144"/>
      <c r="K7" s="1144"/>
      <c r="L7" s="1144"/>
      <c r="M7" s="1144"/>
      <c r="N7" s="1144"/>
      <c r="O7" s="1144"/>
      <c r="P7" s="1144"/>
      <c r="Q7" s="1144"/>
      <c r="R7" s="1144"/>
      <c r="U7" s="457"/>
      <c r="V7" s="457"/>
      <c r="W7" s="457"/>
      <c r="X7" s="457"/>
      <c r="Y7" s="457"/>
      <c r="Z7" s="457"/>
      <c r="AA7" s="457"/>
    </row>
    <row r="8" spans="1:75" ht="15.75" customHeight="1" x14ac:dyDescent="0.25">
      <c r="A8" s="458"/>
      <c r="B8" s="459"/>
      <c r="C8" s="458"/>
      <c r="D8" s="459"/>
      <c r="E8" s="459"/>
      <c r="F8" s="459"/>
      <c r="G8" s="459"/>
      <c r="H8" s="459"/>
      <c r="I8" s="1145" t="s">
        <v>499</v>
      </c>
      <c r="J8" s="1145"/>
      <c r="K8" s="1145"/>
      <c r="L8" s="1145"/>
      <c r="M8" s="1145"/>
      <c r="N8" s="1145"/>
      <c r="O8" s="1145"/>
      <c r="P8" s="496"/>
      <c r="Q8" s="459"/>
      <c r="U8" s="459"/>
      <c r="V8" s="459"/>
      <c r="W8" s="459"/>
      <c r="X8" s="459"/>
      <c r="Y8" s="459"/>
      <c r="Z8" s="459"/>
      <c r="AA8" s="459"/>
    </row>
    <row r="10" spans="1:75" x14ac:dyDescent="0.25">
      <c r="A10" s="1146" t="s">
        <v>483</v>
      </c>
      <c r="B10" s="1146"/>
      <c r="C10" s="1146"/>
      <c r="D10" s="1146"/>
      <c r="E10" s="1146"/>
      <c r="F10" s="1146"/>
      <c r="G10" s="1146"/>
      <c r="H10" s="1146"/>
      <c r="I10" s="1146"/>
      <c r="J10" s="1146"/>
      <c r="K10" s="1146"/>
      <c r="L10" s="1146"/>
      <c r="M10" s="1146"/>
      <c r="N10" s="1146"/>
      <c r="O10" s="1146"/>
      <c r="P10" s="1146"/>
      <c r="Q10" s="1146"/>
      <c r="R10" s="1146"/>
      <c r="S10" s="1146"/>
      <c r="T10" s="1146"/>
      <c r="U10" s="1146"/>
      <c r="V10" s="1146"/>
      <c r="W10" s="1146"/>
      <c r="X10" s="1146"/>
      <c r="Y10" s="1146"/>
      <c r="Z10" s="1146"/>
      <c r="AA10" s="1146"/>
    </row>
    <row r="11" spans="1:75" x14ac:dyDescent="0.25">
      <c r="A11" s="456"/>
      <c r="B11" s="456"/>
      <c r="C11" s="456"/>
      <c r="D11" s="456"/>
      <c r="E11" s="456"/>
      <c r="F11" s="456"/>
      <c r="G11" s="456"/>
      <c r="H11" s="456"/>
      <c r="I11" s="526"/>
      <c r="J11" s="456"/>
      <c r="K11" s="456"/>
      <c r="L11" s="456"/>
      <c r="M11" s="456"/>
      <c r="N11" s="456"/>
      <c r="O11" s="456"/>
      <c r="P11" s="456"/>
      <c r="Q11" s="456"/>
      <c r="R11" s="456"/>
      <c r="S11" s="456"/>
      <c r="T11" s="456"/>
      <c r="U11" s="456"/>
      <c r="V11" s="456"/>
      <c r="W11" s="456"/>
      <c r="X11" s="456"/>
      <c r="Y11" s="456"/>
      <c r="Z11" s="456"/>
      <c r="AA11" s="456"/>
    </row>
    <row r="12" spans="1:75" s="460" customFormat="1" x14ac:dyDescent="0.25">
      <c r="A12" s="1147" t="s">
        <v>500</v>
      </c>
      <c r="B12" s="1147"/>
      <c r="C12" s="1147"/>
      <c r="D12" s="1147"/>
      <c r="E12" s="1147"/>
      <c r="F12" s="1147"/>
      <c r="G12" s="1147"/>
      <c r="H12" s="1148" t="s">
        <v>501</v>
      </c>
      <c r="I12" s="1148"/>
      <c r="J12" s="1148"/>
      <c r="K12" s="1148"/>
      <c r="L12" s="1148"/>
      <c r="M12" s="1148"/>
      <c r="N12" s="1148"/>
      <c r="O12" s="1148"/>
      <c r="P12" s="1148"/>
      <c r="Q12" s="1148"/>
      <c r="R12" s="1148"/>
      <c r="S12" s="1148"/>
      <c r="T12" s="1148"/>
      <c r="U12" s="1148"/>
      <c r="V12" s="1148"/>
      <c r="W12" s="1148"/>
      <c r="X12" s="1148"/>
      <c r="Y12" s="1148"/>
      <c r="Z12" s="1148"/>
      <c r="AA12" s="461"/>
      <c r="AB12" s="461"/>
      <c r="AC12" s="461"/>
      <c r="AD12" s="461"/>
      <c r="AE12" s="461"/>
      <c r="AF12" s="461"/>
      <c r="AG12" s="461"/>
      <c r="AH12" s="461"/>
      <c r="AI12" s="461"/>
      <c r="AJ12" s="461"/>
      <c r="AK12" s="461"/>
      <c r="AL12" s="461"/>
      <c r="AM12" s="461"/>
      <c r="AN12" s="461"/>
      <c r="AO12" s="461"/>
      <c r="AP12" s="461"/>
      <c r="AQ12" s="461"/>
      <c r="AR12" s="461"/>
      <c r="AS12" s="461"/>
      <c r="AT12" s="461"/>
      <c r="AU12" s="461"/>
      <c r="AV12" s="461"/>
      <c r="AW12" s="461"/>
      <c r="AX12" s="461"/>
      <c r="AY12" s="461"/>
      <c r="AZ12" s="461"/>
      <c r="BA12" s="461"/>
      <c r="BB12" s="461"/>
      <c r="BC12" s="461"/>
      <c r="BD12" s="461"/>
      <c r="BE12" s="461"/>
      <c r="BF12" s="461"/>
      <c r="BG12" s="461"/>
      <c r="BH12" s="461"/>
      <c r="BI12" s="461"/>
      <c r="BJ12" s="461"/>
      <c r="BK12" s="461"/>
      <c r="BL12" s="461"/>
      <c r="BM12" s="461"/>
      <c r="BN12" s="461"/>
      <c r="BO12" s="461"/>
      <c r="BP12" s="461"/>
      <c r="BQ12" s="461"/>
      <c r="BR12" s="461"/>
      <c r="BS12" s="461"/>
      <c r="BT12" s="461"/>
      <c r="BU12" s="461"/>
      <c r="BV12" s="461"/>
      <c r="BW12" s="461"/>
    </row>
    <row r="13" spans="1:75" s="460" customFormat="1" x14ac:dyDescent="0.25">
      <c r="B13" s="461"/>
      <c r="C13" s="497"/>
      <c r="D13" s="461"/>
      <c r="E13" s="461"/>
      <c r="F13" s="461"/>
      <c r="G13" s="461"/>
      <c r="H13" s="1149" t="s">
        <v>502</v>
      </c>
      <c r="I13" s="1149"/>
      <c r="J13" s="1149"/>
      <c r="K13" s="1149"/>
      <c r="L13" s="1149"/>
      <c r="M13" s="1149"/>
      <c r="N13" s="1149"/>
      <c r="O13" s="1149"/>
      <c r="P13" s="1149"/>
      <c r="Q13" s="1149"/>
      <c r="R13" s="1149"/>
      <c r="S13" s="1149"/>
      <c r="T13" s="1149"/>
      <c r="U13" s="1149"/>
      <c r="V13" s="1149"/>
      <c r="W13" s="1149"/>
      <c r="X13" s="1149"/>
      <c r="Y13" s="1149"/>
      <c r="Z13" s="1149"/>
      <c r="AA13" s="461"/>
      <c r="AB13" s="461"/>
      <c r="AC13" s="461"/>
      <c r="AD13" s="461"/>
      <c r="AE13" s="461"/>
      <c r="AF13" s="461"/>
      <c r="AG13" s="461"/>
      <c r="AH13" s="461"/>
      <c r="AI13" s="461"/>
      <c r="AJ13" s="461"/>
      <c r="AK13" s="461"/>
      <c r="AL13" s="461"/>
      <c r="AM13" s="461"/>
      <c r="AN13" s="461"/>
      <c r="AO13" s="461"/>
      <c r="AP13" s="461"/>
      <c r="AQ13" s="461"/>
      <c r="AR13" s="461"/>
      <c r="AS13" s="461"/>
      <c r="AT13" s="461"/>
      <c r="AU13" s="461"/>
      <c r="AV13" s="461"/>
      <c r="AW13" s="461"/>
      <c r="AX13" s="461"/>
      <c r="AY13" s="461"/>
      <c r="AZ13" s="461"/>
      <c r="BA13" s="461"/>
      <c r="BB13" s="461"/>
      <c r="BC13" s="461"/>
      <c r="BD13" s="461"/>
      <c r="BE13" s="461"/>
      <c r="BF13" s="461"/>
      <c r="BG13" s="461"/>
      <c r="BH13" s="461"/>
      <c r="BI13" s="461"/>
      <c r="BJ13" s="461"/>
      <c r="BK13" s="461"/>
      <c r="BL13" s="461"/>
      <c r="BM13" s="461"/>
      <c r="BN13" s="461"/>
      <c r="BO13" s="461"/>
      <c r="BP13" s="461"/>
      <c r="BQ13" s="461"/>
      <c r="BR13" s="461"/>
      <c r="BS13" s="461"/>
      <c r="BT13" s="461"/>
      <c r="BU13" s="461"/>
      <c r="BV13" s="461"/>
      <c r="BW13" s="461"/>
    </row>
    <row r="14" spans="1:75" s="455" customFormat="1" x14ac:dyDescent="0.25">
      <c r="A14" s="1138"/>
      <c r="B14" s="1138"/>
      <c r="C14" s="1138"/>
      <c r="D14" s="1138"/>
      <c r="E14" s="1138"/>
      <c r="F14" s="1138"/>
      <c r="G14" s="1138"/>
      <c r="H14" s="1138"/>
      <c r="I14" s="1138"/>
      <c r="J14" s="1138"/>
      <c r="K14" s="1138"/>
      <c r="L14" s="1138"/>
      <c r="M14" s="1138"/>
      <c r="N14" s="1138"/>
      <c r="O14" s="1138"/>
      <c r="P14" s="1138"/>
      <c r="Q14" s="1138"/>
      <c r="R14" s="1138"/>
      <c r="S14" s="1138"/>
      <c r="T14" s="1138"/>
      <c r="U14" s="1138"/>
      <c r="V14" s="1138"/>
      <c r="W14" s="1138"/>
      <c r="X14" s="1138"/>
      <c r="Y14" s="1138"/>
      <c r="Z14" s="1138"/>
      <c r="AA14" s="1138"/>
      <c r="AB14" s="461"/>
      <c r="AC14" s="461"/>
      <c r="AD14" s="461"/>
      <c r="AE14" s="461"/>
      <c r="AF14" s="461"/>
      <c r="AG14" s="461"/>
      <c r="AH14" s="461"/>
      <c r="AI14" s="461"/>
      <c r="AJ14" s="461"/>
      <c r="AK14" s="461"/>
      <c r="AL14" s="461"/>
      <c r="AM14" s="461"/>
      <c r="AN14" s="461"/>
    </row>
    <row r="15" spans="1:75" s="457" customFormat="1" x14ac:dyDescent="0.25">
      <c r="A15" s="1150" t="s">
        <v>503</v>
      </c>
      <c r="B15" s="1150" t="s">
        <v>504</v>
      </c>
      <c r="C15" s="1150" t="s">
        <v>760</v>
      </c>
      <c r="D15" s="1150" t="s">
        <v>761</v>
      </c>
      <c r="E15" s="1150"/>
      <c r="F15" s="1150"/>
      <c r="G15" s="1150"/>
      <c r="H15" s="1150"/>
      <c r="I15" s="1150"/>
      <c r="J15" s="1150"/>
      <c r="K15" s="1150"/>
      <c r="L15" s="1150"/>
      <c r="M15" s="1150"/>
      <c r="N15" s="1150"/>
      <c r="O15" s="1150"/>
      <c r="P15" s="1150"/>
      <c r="Q15" s="1150"/>
      <c r="R15" s="1150"/>
      <c r="S15" s="1150"/>
      <c r="T15" s="1150"/>
      <c r="U15" s="1150"/>
      <c r="V15" s="1150"/>
      <c r="W15" s="1150"/>
      <c r="X15" s="1150"/>
      <c r="Y15" s="1150"/>
      <c r="Z15" s="1150"/>
      <c r="AA15" s="1150"/>
    </row>
    <row r="16" spans="1:75" ht="198.75" customHeight="1" x14ac:dyDescent="0.25">
      <c r="A16" s="1150"/>
      <c r="B16" s="1150"/>
      <c r="C16" s="1150"/>
      <c r="D16" s="1151" t="s">
        <v>762</v>
      </c>
      <c r="E16" s="1152"/>
      <c r="F16" s="1152"/>
      <c r="G16" s="1153"/>
      <c r="H16" s="1150" t="s">
        <v>737</v>
      </c>
      <c r="I16" s="1150"/>
      <c r="J16" s="1150" t="s">
        <v>763</v>
      </c>
      <c r="K16" s="1150"/>
      <c r="L16" s="1150" t="s">
        <v>764</v>
      </c>
      <c r="M16" s="1150"/>
      <c r="N16" s="1150"/>
      <c r="O16" s="1150"/>
      <c r="P16" s="1150" t="s">
        <v>765</v>
      </c>
      <c r="Q16" s="1150"/>
      <c r="R16" s="1150"/>
      <c r="S16" s="1150"/>
      <c r="T16" s="1150" t="s">
        <v>766</v>
      </c>
      <c r="U16" s="1150"/>
      <c r="V16" s="1150"/>
      <c r="W16" s="1150"/>
      <c r="X16" s="1150" t="s">
        <v>767</v>
      </c>
      <c r="Y16" s="1150"/>
      <c r="Z16" s="1150"/>
      <c r="AA16" s="1150"/>
    </row>
    <row r="17" spans="1:27" s="454" customFormat="1" ht="234.75" customHeight="1" x14ac:dyDescent="0.25">
      <c r="A17" s="1150"/>
      <c r="B17" s="1150"/>
      <c r="C17" s="1150"/>
      <c r="D17" s="1154" t="s">
        <v>768</v>
      </c>
      <c r="E17" s="1155"/>
      <c r="F17" s="1154" t="s">
        <v>769</v>
      </c>
      <c r="G17" s="1155"/>
      <c r="H17" s="1156" t="s">
        <v>770</v>
      </c>
      <c r="I17" s="1156"/>
      <c r="J17" s="1154" t="s">
        <v>771</v>
      </c>
      <c r="K17" s="1155"/>
      <c r="L17" s="1154" t="s">
        <v>772</v>
      </c>
      <c r="M17" s="1155"/>
      <c r="N17" s="1154" t="s">
        <v>772</v>
      </c>
      <c r="O17" s="1155"/>
      <c r="P17" s="1154" t="s">
        <v>772</v>
      </c>
      <c r="Q17" s="1155"/>
      <c r="R17" s="1154" t="s">
        <v>772</v>
      </c>
      <c r="S17" s="1155"/>
      <c r="T17" s="1154" t="s">
        <v>772</v>
      </c>
      <c r="U17" s="1155"/>
      <c r="V17" s="1154" t="s">
        <v>772</v>
      </c>
      <c r="W17" s="1155"/>
      <c r="X17" s="1154" t="s">
        <v>772</v>
      </c>
      <c r="Y17" s="1155"/>
      <c r="Z17" s="1154" t="s">
        <v>772</v>
      </c>
      <c r="AA17" s="1155"/>
    </row>
    <row r="18" spans="1:27" ht="158.25" customHeight="1" x14ac:dyDescent="0.25">
      <c r="A18" s="1150"/>
      <c r="B18" s="1150"/>
      <c r="C18" s="1150"/>
      <c r="D18" s="498" t="s">
        <v>3</v>
      </c>
      <c r="E18" s="498" t="s">
        <v>517</v>
      </c>
      <c r="F18" s="498" t="s">
        <v>3</v>
      </c>
      <c r="G18" s="498" t="s">
        <v>517</v>
      </c>
      <c r="H18" s="498" t="s">
        <v>3</v>
      </c>
      <c r="I18" s="527" t="s">
        <v>517</v>
      </c>
      <c r="J18" s="498" t="s">
        <v>3</v>
      </c>
      <c r="K18" s="498" t="s">
        <v>517</v>
      </c>
      <c r="L18" s="498" t="s">
        <v>3</v>
      </c>
      <c r="M18" s="498" t="s">
        <v>517</v>
      </c>
      <c r="N18" s="498" t="s">
        <v>3</v>
      </c>
      <c r="O18" s="498" t="s">
        <v>517</v>
      </c>
      <c r="P18" s="498" t="s">
        <v>3</v>
      </c>
      <c r="Q18" s="498" t="s">
        <v>517</v>
      </c>
      <c r="R18" s="498" t="s">
        <v>3</v>
      </c>
      <c r="S18" s="498" t="s">
        <v>517</v>
      </c>
      <c r="T18" s="498" t="s">
        <v>3</v>
      </c>
      <c r="U18" s="498" t="s">
        <v>517</v>
      </c>
      <c r="V18" s="498" t="s">
        <v>3</v>
      </c>
      <c r="W18" s="498" t="s">
        <v>517</v>
      </c>
      <c r="X18" s="498" t="s">
        <v>3</v>
      </c>
      <c r="Y18" s="498" t="s">
        <v>517</v>
      </c>
      <c r="Z18" s="498" t="s">
        <v>3</v>
      </c>
      <c r="AA18" s="498" t="s">
        <v>517</v>
      </c>
    </row>
    <row r="19" spans="1:27" x14ac:dyDescent="0.25">
      <c r="A19" s="462">
        <v>1</v>
      </c>
      <c r="B19" s="463">
        <v>2</v>
      </c>
      <c r="C19" s="462">
        <v>3</v>
      </c>
      <c r="D19" s="476" t="s">
        <v>159</v>
      </c>
      <c r="E19" s="476" t="s">
        <v>157</v>
      </c>
      <c r="F19" s="476" t="s">
        <v>155</v>
      </c>
      <c r="G19" s="476" t="s">
        <v>153</v>
      </c>
      <c r="H19" s="476" t="s">
        <v>144</v>
      </c>
      <c r="I19" s="528" t="s">
        <v>142</v>
      </c>
      <c r="J19" s="476" t="s">
        <v>773</v>
      </c>
      <c r="K19" s="476" t="s">
        <v>774</v>
      </c>
      <c r="L19" s="476" t="s">
        <v>237</v>
      </c>
      <c r="M19" s="476" t="s">
        <v>238</v>
      </c>
      <c r="N19" s="476" t="s">
        <v>239</v>
      </c>
      <c r="O19" s="476" t="s">
        <v>240</v>
      </c>
      <c r="P19" s="476" t="s">
        <v>775</v>
      </c>
      <c r="Q19" s="476" t="s">
        <v>776</v>
      </c>
      <c r="R19" s="476" t="s">
        <v>777</v>
      </c>
      <c r="S19" s="476" t="s">
        <v>778</v>
      </c>
      <c r="T19" s="476" t="s">
        <v>779</v>
      </c>
      <c r="U19" s="476" t="s">
        <v>780</v>
      </c>
      <c r="V19" s="476" t="s">
        <v>781</v>
      </c>
      <c r="W19" s="476" t="s">
        <v>782</v>
      </c>
      <c r="X19" s="476" t="s">
        <v>783</v>
      </c>
      <c r="Y19" s="476" t="s">
        <v>784</v>
      </c>
      <c r="Z19" s="476" t="s">
        <v>785</v>
      </c>
      <c r="AA19" s="476" t="s">
        <v>786</v>
      </c>
    </row>
    <row r="20" spans="1:27" s="467" customFormat="1" ht="31.5" x14ac:dyDescent="0.25">
      <c r="A20" s="464" t="s">
        <v>572</v>
      </c>
      <c r="B20" s="465" t="s">
        <v>573</v>
      </c>
      <c r="C20" s="466" t="s">
        <v>488</v>
      </c>
      <c r="D20" s="499">
        <f>SUM(D21,D22,D23,D24,D25,D26)</f>
        <v>0</v>
      </c>
      <c r="E20" s="499" t="s">
        <v>488</v>
      </c>
      <c r="F20" s="499">
        <f>SUM(F21,F22,F23,F24,F25,F26)</f>
        <v>0</v>
      </c>
      <c r="G20" s="499" t="s">
        <v>488</v>
      </c>
      <c r="H20" s="499">
        <f>SUM(H21,H22,H23,H24,H25,H26)</f>
        <v>8.0559999999999992</v>
      </c>
      <c r="I20" s="529" t="s">
        <v>488</v>
      </c>
      <c r="J20" s="499">
        <f>SUM(J21,J22,J23,J24,J25,J26)</f>
        <v>-4.0947934799810091E-3</v>
      </c>
      <c r="K20" s="499" t="s">
        <v>488</v>
      </c>
      <c r="L20" s="499">
        <f>SUM(L21,L22,L23,L24,L25,L26)</f>
        <v>0</v>
      </c>
      <c r="M20" s="499" t="s">
        <v>488</v>
      </c>
      <c r="N20" s="499">
        <f>SUM(N21,N22,N23,N24,N25,N26)</f>
        <v>0</v>
      </c>
      <c r="O20" s="499" t="s">
        <v>488</v>
      </c>
      <c r="P20" s="499">
        <f>SUM(P21,P22,P23,P24,P25,P26)</f>
        <v>0</v>
      </c>
      <c r="Q20" s="499" t="s">
        <v>488</v>
      </c>
      <c r="R20" s="499">
        <f>SUM(R21,R22,R23,R24,R25,R26)</f>
        <v>0</v>
      </c>
      <c r="S20" s="499" t="s">
        <v>488</v>
      </c>
      <c r="T20" s="499">
        <f>SUM(T21,T22,T23,T24,T25,T26)</f>
        <v>0</v>
      </c>
      <c r="U20" s="499" t="s">
        <v>488</v>
      </c>
      <c r="V20" s="499">
        <f>SUM(V21,V22,V23,V24,V25,V26)</f>
        <v>0</v>
      </c>
      <c r="W20" s="499" t="s">
        <v>488</v>
      </c>
      <c r="X20" s="499">
        <f>SUM(X21,X22,X23,X24,X25,X26)</f>
        <v>0</v>
      </c>
      <c r="Y20" s="499" t="s">
        <v>488</v>
      </c>
      <c r="Z20" s="499">
        <f>SUM(Z21,Z22,Z23,Z24,Z25,Z26)</f>
        <v>0</v>
      </c>
      <c r="AA20" s="499" t="s">
        <v>488</v>
      </c>
    </row>
    <row r="21" spans="1:27" hidden="1" x14ac:dyDescent="0.25">
      <c r="A21" s="468" t="s">
        <v>574</v>
      </c>
      <c r="B21" s="469" t="s">
        <v>575</v>
      </c>
      <c r="C21" s="470" t="s">
        <v>488</v>
      </c>
      <c r="D21" s="500" t="s">
        <v>488</v>
      </c>
      <c r="E21" s="500" t="s">
        <v>488</v>
      </c>
      <c r="F21" s="500" t="s">
        <v>488</v>
      </c>
      <c r="G21" s="500" t="s">
        <v>488</v>
      </c>
      <c r="H21" s="500" t="s">
        <v>488</v>
      </c>
      <c r="I21" s="530" t="s">
        <v>488</v>
      </c>
      <c r="J21" s="500" t="s">
        <v>488</v>
      </c>
      <c r="K21" s="500" t="s">
        <v>488</v>
      </c>
      <c r="L21" s="500" t="s">
        <v>488</v>
      </c>
      <c r="M21" s="500" t="s">
        <v>488</v>
      </c>
      <c r="N21" s="500" t="s">
        <v>488</v>
      </c>
      <c r="O21" s="500" t="s">
        <v>488</v>
      </c>
      <c r="P21" s="500" t="s">
        <v>488</v>
      </c>
      <c r="Q21" s="500" t="s">
        <v>488</v>
      </c>
      <c r="R21" s="500" t="s">
        <v>488</v>
      </c>
      <c r="S21" s="500" t="s">
        <v>488</v>
      </c>
      <c r="T21" s="500" t="s">
        <v>488</v>
      </c>
      <c r="U21" s="500" t="s">
        <v>488</v>
      </c>
      <c r="V21" s="500" t="s">
        <v>488</v>
      </c>
      <c r="W21" s="500" t="s">
        <v>488</v>
      </c>
      <c r="X21" s="500" t="s">
        <v>488</v>
      </c>
      <c r="Y21" s="500" t="s">
        <v>488</v>
      </c>
      <c r="Z21" s="500" t="s">
        <v>488</v>
      </c>
      <c r="AA21" s="500" t="s">
        <v>488</v>
      </c>
    </row>
    <row r="22" spans="1:27" s="474" customFormat="1" ht="45" hidden="1" customHeight="1" x14ac:dyDescent="0.25">
      <c r="A22" s="471" t="s">
        <v>576</v>
      </c>
      <c r="B22" s="472" t="s">
        <v>577</v>
      </c>
      <c r="C22" s="473" t="s">
        <v>488</v>
      </c>
      <c r="D22" s="501">
        <f>SUM(D48,D58,D67)</f>
        <v>0</v>
      </c>
      <c r="E22" s="501" t="s">
        <v>488</v>
      </c>
      <c r="F22" s="501">
        <f>SUM(F48,F58,F67)</f>
        <v>0</v>
      </c>
      <c r="G22" s="501" t="s">
        <v>488</v>
      </c>
      <c r="H22" s="501">
        <f>SUM(H48,H58,H67)</f>
        <v>8.0559999999999992</v>
      </c>
      <c r="I22" s="530" t="s">
        <v>488</v>
      </c>
      <c r="J22" s="501">
        <f>SUM(J48,J58,J67)</f>
        <v>-4.0947934799810091E-3</v>
      </c>
      <c r="K22" s="501" t="s">
        <v>488</v>
      </c>
      <c r="L22" s="501">
        <f>SUM(L48,L58,L67)</f>
        <v>0</v>
      </c>
      <c r="M22" s="501" t="s">
        <v>488</v>
      </c>
      <c r="N22" s="501">
        <f>SUM(N48,N58,N67)</f>
        <v>0</v>
      </c>
      <c r="O22" s="501" t="s">
        <v>488</v>
      </c>
      <c r="P22" s="501">
        <f>SUM(P48,P58,P67)</f>
        <v>0</v>
      </c>
      <c r="Q22" s="501" t="s">
        <v>488</v>
      </c>
      <c r="R22" s="501">
        <f>SUM(R48,R58,R67)</f>
        <v>0</v>
      </c>
      <c r="S22" s="501" t="s">
        <v>488</v>
      </c>
      <c r="T22" s="501">
        <f>SUM(T48,T58,T67)</f>
        <v>0</v>
      </c>
      <c r="U22" s="501" t="s">
        <v>488</v>
      </c>
      <c r="V22" s="501">
        <f>SUM(V48,V58,V67)</f>
        <v>0</v>
      </c>
      <c r="W22" s="501" t="s">
        <v>488</v>
      </c>
      <c r="X22" s="501">
        <f>SUM(X48,X58,X67)</f>
        <v>0</v>
      </c>
      <c r="Y22" s="501" t="s">
        <v>488</v>
      </c>
      <c r="Z22" s="501">
        <f>SUM(Z48,Z58,Z67)</f>
        <v>0</v>
      </c>
      <c r="AA22" s="501" t="s">
        <v>488</v>
      </c>
    </row>
    <row r="23" spans="1:27" ht="78" hidden="1" customHeight="1" x14ac:dyDescent="0.25">
      <c r="A23" s="468" t="s">
        <v>578</v>
      </c>
      <c r="B23" s="475" t="s">
        <v>579</v>
      </c>
      <c r="C23" s="470" t="s">
        <v>488</v>
      </c>
      <c r="D23" s="500" t="s">
        <v>488</v>
      </c>
      <c r="E23" s="500" t="s">
        <v>488</v>
      </c>
      <c r="F23" s="500" t="s">
        <v>488</v>
      </c>
      <c r="G23" s="500" t="s">
        <v>488</v>
      </c>
      <c r="H23" s="500" t="s">
        <v>488</v>
      </c>
      <c r="I23" s="530" t="s">
        <v>488</v>
      </c>
      <c r="J23" s="500" t="s">
        <v>488</v>
      </c>
      <c r="K23" s="500" t="s">
        <v>488</v>
      </c>
      <c r="L23" s="500" t="s">
        <v>488</v>
      </c>
      <c r="M23" s="500" t="s">
        <v>488</v>
      </c>
      <c r="N23" s="500" t="s">
        <v>488</v>
      </c>
      <c r="O23" s="500" t="s">
        <v>488</v>
      </c>
      <c r="P23" s="500" t="s">
        <v>488</v>
      </c>
      <c r="Q23" s="500" t="s">
        <v>488</v>
      </c>
      <c r="R23" s="500" t="s">
        <v>488</v>
      </c>
      <c r="S23" s="500" t="s">
        <v>488</v>
      </c>
      <c r="T23" s="500" t="s">
        <v>488</v>
      </c>
      <c r="U23" s="500" t="s">
        <v>488</v>
      </c>
      <c r="V23" s="500" t="s">
        <v>488</v>
      </c>
      <c r="W23" s="500" t="s">
        <v>488</v>
      </c>
      <c r="X23" s="500" t="s">
        <v>488</v>
      </c>
      <c r="Y23" s="500" t="s">
        <v>488</v>
      </c>
      <c r="Z23" s="500" t="s">
        <v>488</v>
      </c>
      <c r="AA23" s="500" t="s">
        <v>488</v>
      </c>
    </row>
    <row r="24" spans="1:27" ht="31.5" hidden="1" x14ac:dyDescent="0.25">
      <c r="A24" s="468" t="s">
        <v>580</v>
      </c>
      <c r="B24" s="469" t="s">
        <v>581</v>
      </c>
      <c r="C24" s="470" t="s">
        <v>488</v>
      </c>
      <c r="D24" s="500" t="s">
        <v>488</v>
      </c>
      <c r="E24" s="500" t="s">
        <v>488</v>
      </c>
      <c r="F24" s="500" t="s">
        <v>488</v>
      </c>
      <c r="G24" s="500" t="s">
        <v>488</v>
      </c>
      <c r="H24" s="500" t="s">
        <v>488</v>
      </c>
      <c r="I24" s="530" t="s">
        <v>488</v>
      </c>
      <c r="J24" s="500" t="s">
        <v>488</v>
      </c>
      <c r="K24" s="500" t="s">
        <v>488</v>
      </c>
      <c r="L24" s="500" t="s">
        <v>488</v>
      </c>
      <c r="M24" s="500" t="s">
        <v>488</v>
      </c>
      <c r="N24" s="500" t="s">
        <v>488</v>
      </c>
      <c r="O24" s="500" t="s">
        <v>488</v>
      </c>
      <c r="P24" s="500" t="s">
        <v>488</v>
      </c>
      <c r="Q24" s="500" t="s">
        <v>488</v>
      </c>
      <c r="R24" s="500" t="s">
        <v>488</v>
      </c>
      <c r="S24" s="500" t="s">
        <v>488</v>
      </c>
      <c r="T24" s="500" t="s">
        <v>488</v>
      </c>
      <c r="U24" s="500" t="s">
        <v>488</v>
      </c>
      <c r="V24" s="500" t="s">
        <v>488</v>
      </c>
      <c r="W24" s="500" t="s">
        <v>488</v>
      </c>
      <c r="X24" s="500" t="s">
        <v>488</v>
      </c>
      <c r="Y24" s="500" t="s">
        <v>488</v>
      </c>
      <c r="Z24" s="500" t="s">
        <v>488</v>
      </c>
      <c r="AA24" s="500" t="s">
        <v>488</v>
      </c>
    </row>
    <row r="25" spans="1:27" ht="47.25" hidden="1" x14ac:dyDescent="0.25">
      <c r="A25" s="468" t="s">
        <v>582</v>
      </c>
      <c r="B25" s="469" t="s">
        <v>583</v>
      </c>
      <c r="C25" s="470" t="s">
        <v>488</v>
      </c>
      <c r="D25" s="500" t="s">
        <v>488</v>
      </c>
      <c r="E25" s="500" t="s">
        <v>488</v>
      </c>
      <c r="F25" s="500" t="s">
        <v>488</v>
      </c>
      <c r="G25" s="500" t="s">
        <v>488</v>
      </c>
      <c r="H25" s="500" t="s">
        <v>488</v>
      </c>
      <c r="I25" s="530" t="s">
        <v>488</v>
      </c>
      <c r="J25" s="500" t="s">
        <v>488</v>
      </c>
      <c r="K25" s="500" t="s">
        <v>488</v>
      </c>
      <c r="L25" s="500" t="s">
        <v>488</v>
      </c>
      <c r="M25" s="500" t="s">
        <v>488</v>
      </c>
      <c r="N25" s="500" t="s">
        <v>488</v>
      </c>
      <c r="O25" s="500" t="s">
        <v>488</v>
      </c>
      <c r="P25" s="500" t="s">
        <v>488</v>
      </c>
      <c r="Q25" s="500" t="s">
        <v>488</v>
      </c>
      <c r="R25" s="500" t="s">
        <v>488</v>
      </c>
      <c r="S25" s="500" t="s">
        <v>488</v>
      </c>
      <c r="T25" s="500" t="s">
        <v>488</v>
      </c>
      <c r="U25" s="500" t="s">
        <v>488</v>
      </c>
      <c r="V25" s="500" t="s">
        <v>488</v>
      </c>
      <c r="W25" s="500" t="s">
        <v>488</v>
      </c>
      <c r="X25" s="500" t="s">
        <v>488</v>
      </c>
      <c r="Y25" s="500" t="s">
        <v>488</v>
      </c>
      <c r="Z25" s="500" t="s">
        <v>488</v>
      </c>
      <c r="AA25" s="500" t="s">
        <v>488</v>
      </c>
    </row>
    <row r="26" spans="1:27" hidden="1" x14ac:dyDescent="0.25">
      <c r="A26" s="476" t="s">
        <v>584</v>
      </c>
      <c r="B26" s="475" t="s">
        <v>585</v>
      </c>
      <c r="C26" s="470" t="s">
        <v>488</v>
      </c>
      <c r="D26" s="500" t="s">
        <v>488</v>
      </c>
      <c r="E26" s="500" t="s">
        <v>488</v>
      </c>
      <c r="F26" s="500" t="s">
        <v>488</v>
      </c>
      <c r="G26" s="500" t="s">
        <v>488</v>
      </c>
      <c r="H26" s="500" t="s">
        <v>488</v>
      </c>
      <c r="I26" s="530" t="s">
        <v>488</v>
      </c>
      <c r="J26" s="500" t="s">
        <v>488</v>
      </c>
      <c r="K26" s="500" t="s">
        <v>488</v>
      </c>
      <c r="L26" s="500" t="s">
        <v>488</v>
      </c>
      <c r="M26" s="500" t="s">
        <v>488</v>
      </c>
      <c r="N26" s="500" t="s">
        <v>488</v>
      </c>
      <c r="O26" s="500" t="s">
        <v>488</v>
      </c>
      <c r="P26" s="500" t="s">
        <v>488</v>
      </c>
      <c r="Q26" s="500" t="s">
        <v>488</v>
      </c>
      <c r="R26" s="500" t="s">
        <v>488</v>
      </c>
      <c r="S26" s="500" t="s">
        <v>488</v>
      </c>
      <c r="T26" s="500" t="s">
        <v>488</v>
      </c>
      <c r="U26" s="500" t="s">
        <v>488</v>
      </c>
      <c r="V26" s="500" t="s">
        <v>488</v>
      </c>
      <c r="W26" s="500" t="s">
        <v>488</v>
      </c>
      <c r="X26" s="500" t="s">
        <v>488</v>
      </c>
      <c r="Y26" s="500" t="s">
        <v>488</v>
      </c>
      <c r="Z26" s="500" t="s">
        <v>488</v>
      </c>
      <c r="AA26" s="500" t="s">
        <v>488</v>
      </c>
    </row>
    <row r="27" spans="1:27" hidden="1" x14ac:dyDescent="0.25">
      <c r="A27" s="468" t="s">
        <v>66</v>
      </c>
      <c r="B27" s="469" t="s">
        <v>491</v>
      </c>
      <c r="C27" s="470" t="s">
        <v>488</v>
      </c>
      <c r="D27" s="500" t="s">
        <v>488</v>
      </c>
      <c r="E27" s="500" t="s">
        <v>488</v>
      </c>
      <c r="F27" s="500" t="s">
        <v>488</v>
      </c>
      <c r="G27" s="500" t="s">
        <v>488</v>
      </c>
      <c r="H27" s="500" t="s">
        <v>488</v>
      </c>
      <c r="I27" s="530" t="s">
        <v>488</v>
      </c>
      <c r="J27" s="500" t="s">
        <v>488</v>
      </c>
      <c r="K27" s="500" t="s">
        <v>488</v>
      </c>
      <c r="L27" s="500" t="s">
        <v>488</v>
      </c>
      <c r="M27" s="500" t="s">
        <v>488</v>
      </c>
      <c r="N27" s="500" t="s">
        <v>488</v>
      </c>
      <c r="O27" s="500" t="s">
        <v>488</v>
      </c>
      <c r="P27" s="500" t="s">
        <v>488</v>
      </c>
      <c r="Q27" s="500" t="s">
        <v>488</v>
      </c>
      <c r="R27" s="500" t="s">
        <v>488</v>
      </c>
      <c r="S27" s="500" t="s">
        <v>488</v>
      </c>
      <c r="T27" s="500" t="s">
        <v>488</v>
      </c>
      <c r="U27" s="500" t="s">
        <v>488</v>
      </c>
      <c r="V27" s="500" t="s">
        <v>488</v>
      </c>
      <c r="W27" s="500" t="s">
        <v>488</v>
      </c>
      <c r="X27" s="500" t="s">
        <v>488</v>
      </c>
      <c r="Y27" s="500" t="s">
        <v>488</v>
      </c>
      <c r="Z27" s="500" t="s">
        <v>488</v>
      </c>
      <c r="AA27" s="500" t="s">
        <v>488</v>
      </c>
    </row>
    <row r="28" spans="1:27" s="479" customFormat="1" ht="31.5" hidden="1" x14ac:dyDescent="0.25">
      <c r="A28" s="477" t="s">
        <v>187</v>
      </c>
      <c r="B28" s="478" t="s">
        <v>586</v>
      </c>
      <c r="C28" s="502" t="s">
        <v>587</v>
      </c>
      <c r="D28" s="503">
        <f>SUM(D29,D33,D36,D45)</f>
        <v>0</v>
      </c>
      <c r="E28" s="503" t="s">
        <v>488</v>
      </c>
      <c r="F28" s="503">
        <f>SUM(F29,F33,F36,F45)</f>
        <v>0</v>
      </c>
      <c r="G28" s="503" t="s">
        <v>488</v>
      </c>
      <c r="H28" s="503">
        <f>SUM(H29,H33,H36,H45)</f>
        <v>0</v>
      </c>
      <c r="I28" s="531" t="s">
        <v>488</v>
      </c>
      <c r="J28" s="503">
        <f>SUM(J29,J33,J36,J45)</f>
        <v>0</v>
      </c>
      <c r="K28" s="503" t="s">
        <v>488</v>
      </c>
      <c r="L28" s="503">
        <f>SUM(L29,L33,L36,L45)</f>
        <v>0</v>
      </c>
      <c r="M28" s="503" t="s">
        <v>488</v>
      </c>
      <c r="N28" s="503">
        <f>SUM(N29,N33,N36,N45)</f>
        <v>0</v>
      </c>
      <c r="O28" s="503" t="s">
        <v>488</v>
      </c>
      <c r="P28" s="503">
        <f>SUM(P29,P33,P36,P45)</f>
        <v>0</v>
      </c>
      <c r="Q28" s="503" t="s">
        <v>488</v>
      </c>
      <c r="R28" s="503">
        <f>SUM(R29,R33,R36,R45)</f>
        <v>0</v>
      </c>
      <c r="S28" s="503" t="s">
        <v>488</v>
      </c>
      <c r="T28" s="503">
        <f>SUM(T29,T33,T36,T45)</f>
        <v>0</v>
      </c>
      <c r="U28" s="503" t="s">
        <v>488</v>
      </c>
      <c r="V28" s="503">
        <f>SUM(V29,V33,V36,V45)</f>
        <v>0</v>
      </c>
      <c r="W28" s="503" t="s">
        <v>488</v>
      </c>
      <c r="X28" s="503">
        <f>SUM(X29,X33,X36,X45)</f>
        <v>0</v>
      </c>
      <c r="Y28" s="503" t="s">
        <v>488</v>
      </c>
      <c r="Z28" s="503">
        <f>SUM(Z29,Z33,Z36,Z45)</f>
        <v>0</v>
      </c>
      <c r="AA28" s="503" t="s">
        <v>488</v>
      </c>
    </row>
    <row r="29" spans="1:27" s="482" customFormat="1" ht="47.25" hidden="1" x14ac:dyDescent="0.25">
      <c r="A29" s="480" t="s">
        <v>588</v>
      </c>
      <c r="B29" s="481" t="s">
        <v>589</v>
      </c>
      <c r="C29" s="483" t="s">
        <v>587</v>
      </c>
      <c r="D29" s="504">
        <f>SUM(D30:D32)</f>
        <v>0</v>
      </c>
      <c r="E29" s="504" t="s">
        <v>488</v>
      </c>
      <c r="F29" s="504">
        <f>SUM(F30:F32)</f>
        <v>0</v>
      </c>
      <c r="G29" s="504" t="s">
        <v>488</v>
      </c>
      <c r="H29" s="504">
        <f>SUM(H30:H32)</f>
        <v>0</v>
      </c>
      <c r="I29" s="531" t="s">
        <v>488</v>
      </c>
      <c r="J29" s="504">
        <f>SUM(J30:J32)</f>
        <v>0</v>
      </c>
      <c r="K29" s="504" t="s">
        <v>488</v>
      </c>
      <c r="L29" s="504">
        <f>SUM(L30:L32)</f>
        <v>0</v>
      </c>
      <c r="M29" s="504" t="s">
        <v>488</v>
      </c>
      <c r="N29" s="504">
        <f>SUM(N30:N32)</f>
        <v>0</v>
      </c>
      <c r="O29" s="504" t="s">
        <v>488</v>
      </c>
      <c r="P29" s="504">
        <f>SUM(P30:P32)</f>
        <v>0</v>
      </c>
      <c r="Q29" s="504" t="s">
        <v>488</v>
      </c>
      <c r="R29" s="504">
        <f>SUM(R30:R32)</f>
        <v>0</v>
      </c>
      <c r="S29" s="504" t="s">
        <v>488</v>
      </c>
      <c r="T29" s="504">
        <f>SUM(T30:T32)</f>
        <v>0</v>
      </c>
      <c r="U29" s="504" t="s">
        <v>488</v>
      </c>
      <c r="V29" s="504">
        <f>SUM(V30:V32)</f>
        <v>0</v>
      </c>
      <c r="W29" s="504" t="s">
        <v>488</v>
      </c>
      <c r="X29" s="504">
        <f>SUM(X30:X32)</f>
        <v>0</v>
      </c>
      <c r="Y29" s="504" t="s">
        <v>488</v>
      </c>
      <c r="Z29" s="504">
        <f>SUM(Z30:Z32)</f>
        <v>0</v>
      </c>
      <c r="AA29" s="504" t="s">
        <v>488</v>
      </c>
    </row>
    <row r="30" spans="1:27" ht="63" hidden="1" x14ac:dyDescent="0.25">
      <c r="A30" s="468" t="s">
        <v>590</v>
      </c>
      <c r="B30" s="469" t="s">
        <v>591</v>
      </c>
      <c r="C30" s="489" t="s">
        <v>488</v>
      </c>
      <c r="D30" s="489" t="s">
        <v>488</v>
      </c>
      <c r="E30" s="489" t="s">
        <v>488</v>
      </c>
      <c r="F30" s="489" t="s">
        <v>488</v>
      </c>
      <c r="G30" s="489" t="s">
        <v>488</v>
      </c>
      <c r="H30" s="489" t="s">
        <v>488</v>
      </c>
      <c r="I30" s="532" t="s">
        <v>488</v>
      </c>
      <c r="J30" s="489" t="s">
        <v>488</v>
      </c>
      <c r="K30" s="489" t="s">
        <v>488</v>
      </c>
      <c r="L30" s="489" t="s">
        <v>488</v>
      </c>
      <c r="M30" s="489" t="s">
        <v>488</v>
      </c>
      <c r="N30" s="489" t="s">
        <v>488</v>
      </c>
      <c r="O30" s="489" t="s">
        <v>488</v>
      </c>
      <c r="P30" s="489" t="s">
        <v>488</v>
      </c>
      <c r="Q30" s="489" t="s">
        <v>488</v>
      </c>
      <c r="R30" s="489" t="s">
        <v>488</v>
      </c>
      <c r="S30" s="489" t="s">
        <v>488</v>
      </c>
      <c r="T30" s="489" t="s">
        <v>488</v>
      </c>
      <c r="U30" s="489" t="s">
        <v>488</v>
      </c>
      <c r="V30" s="489" t="s">
        <v>488</v>
      </c>
      <c r="W30" s="489" t="s">
        <v>488</v>
      </c>
      <c r="X30" s="489" t="s">
        <v>488</v>
      </c>
      <c r="Y30" s="489" t="s">
        <v>488</v>
      </c>
      <c r="Z30" s="489" t="s">
        <v>488</v>
      </c>
      <c r="AA30" s="489" t="s">
        <v>488</v>
      </c>
    </row>
    <row r="31" spans="1:27" ht="63" hidden="1" x14ac:dyDescent="0.25">
      <c r="A31" s="468" t="s">
        <v>592</v>
      </c>
      <c r="B31" s="469" t="s">
        <v>593</v>
      </c>
      <c r="C31" s="489" t="s">
        <v>488</v>
      </c>
      <c r="D31" s="489" t="s">
        <v>488</v>
      </c>
      <c r="E31" s="489" t="s">
        <v>488</v>
      </c>
      <c r="F31" s="489" t="s">
        <v>488</v>
      </c>
      <c r="G31" s="489" t="s">
        <v>488</v>
      </c>
      <c r="H31" s="489" t="s">
        <v>488</v>
      </c>
      <c r="I31" s="532" t="s">
        <v>488</v>
      </c>
      <c r="J31" s="489" t="s">
        <v>488</v>
      </c>
      <c r="K31" s="489" t="s">
        <v>488</v>
      </c>
      <c r="L31" s="489" t="s">
        <v>488</v>
      </c>
      <c r="M31" s="489" t="s">
        <v>488</v>
      </c>
      <c r="N31" s="489" t="s">
        <v>488</v>
      </c>
      <c r="O31" s="489" t="s">
        <v>488</v>
      </c>
      <c r="P31" s="489" t="s">
        <v>488</v>
      </c>
      <c r="Q31" s="489" t="s">
        <v>488</v>
      </c>
      <c r="R31" s="489" t="s">
        <v>488</v>
      </c>
      <c r="S31" s="489" t="s">
        <v>488</v>
      </c>
      <c r="T31" s="489" t="s">
        <v>488</v>
      </c>
      <c r="U31" s="489" t="s">
        <v>488</v>
      </c>
      <c r="V31" s="489" t="s">
        <v>488</v>
      </c>
      <c r="W31" s="489" t="s">
        <v>488</v>
      </c>
      <c r="X31" s="489" t="s">
        <v>488</v>
      </c>
      <c r="Y31" s="489" t="s">
        <v>488</v>
      </c>
      <c r="Z31" s="489" t="s">
        <v>488</v>
      </c>
      <c r="AA31" s="489" t="s">
        <v>488</v>
      </c>
    </row>
    <row r="32" spans="1:27" ht="63" hidden="1" x14ac:dyDescent="0.25">
      <c r="A32" s="468" t="s">
        <v>594</v>
      </c>
      <c r="B32" s="469" t="s">
        <v>595</v>
      </c>
      <c r="C32" s="489" t="s">
        <v>488</v>
      </c>
      <c r="D32" s="489" t="s">
        <v>488</v>
      </c>
      <c r="E32" s="489" t="s">
        <v>488</v>
      </c>
      <c r="F32" s="489" t="s">
        <v>488</v>
      </c>
      <c r="G32" s="489" t="s">
        <v>488</v>
      </c>
      <c r="H32" s="489" t="s">
        <v>488</v>
      </c>
      <c r="I32" s="532" t="s">
        <v>488</v>
      </c>
      <c r="J32" s="489" t="s">
        <v>488</v>
      </c>
      <c r="K32" s="489" t="s">
        <v>488</v>
      </c>
      <c r="L32" s="489" t="s">
        <v>488</v>
      </c>
      <c r="M32" s="489" t="s">
        <v>488</v>
      </c>
      <c r="N32" s="489" t="s">
        <v>488</v>
      </c>
      <c r="O32" s="489" t="s">
        <v>488</v>
      </c>
      <c r="P32" s="489" t="s">
        <v>488</v>
      </c>
      <c r="Q32" s="489" t="s">
        <v>488</v>
      </c>
      <c r="R32" s="489" t="s">
        <v>488</v>
      </c>
      <c r="S32" s="489" t="s">
        <v>488</v>
      </c>
      <c r="T32" s="489" t="s">
        <v>488</v>
      </c>
      <c r="U32" s="489" t="s">
        <v>488</v>
      </c>
      <c r="V32" s="489" t="s">
        <v>488</v>
      </c>
      <c r="W32" s="489" t="s">
        <v>488</v>
      </c>
      <c r="X32" s="489" t="s">
        <v>488</v>
      </c>
      <c r="Y32" s="489" t="s">
        <v>488</v>
      </c>
      <c r="Z32" s="489" t="s">
        <v>488</v>
      </c>
      <c r="AA32" s="489" t="s">
        <v>488</v>
      </c>
    </row>
    <row r="33" spans="1:27" s="482" customFormat="1" ht="47.25" hidden="1" x14ac:dyDescent="0.25">
      <c r="A33" s="480" t="s">
        <v>596</v>
      </c>
      <c r="B33" s="481" t="s">
        <v>597</v>
      </c>
      <c r="C33" s="483" t="s">
        <v>587</v>
      </c>
      <c r="D33" s="504">
        <f>SUM(D34,D35)</f>
        <v>0</v>
      </c>
      <c r="E33" s="504" t="s">
        <v>488</v>
      </c>
      <c r="F33" s="504">
        <f>SUM(F34,F35)</f>
        <v>0</v>
      </c>
      <c r="G33" s="504" t="s">
        <v>488</v>
      </c>
      <c r="H33" s="504">
        <f>SUM(H34,H35)</f>
        <v>0</v>
      </c>
      <c r="I33" s="531" t="s">
        <v>488</v>
      </c>
      <c r="J33" s="504">
        <f>SUM(J34,J35)</f>
        <v>0</v>
      </c>
      <c r="K33" s="504" t="s">
        <v>488</v>
      </c>
      <c r="L33" s="504">
        <f>SUM(L34,L35)</f>
        <v>0</v>
      </c>
      <c r="M33" s="504" t="s">
        <v>488</v>
      </c>
      <c r="N33" s="504">
        <f>SUM(N34,N35)</f>
        <v>0</v>
      </c>
      <c r="O33" s="504" t="s">
        <v>488</v>
      </c>
      <c r="P33" s="504">
        <f>SUM(P34,P35)</f>
        <v>0</v>
      </c>
      <c r="Q33" s="504" t="s">
        <v>488</v>
      </c>
      <c r="R33" s="504">
        <f>SUM(R34,R35)</f>
        <v>0</v>
      </c>
      <c r="S33" s="504" t="s">
        <v>488</v>
      </c>
      <c r="T33" s="504">
        <f>SUM(T34,T35)</f>
        <v>0</v>
      </c>
      <c r="U33" s="504" t="s">
        <v>488</v>
      </c>
      <c r="V33" s="504">
        <f>SUM(V34,V35)</f>
        <v>0</v>
      </c>
      <c r="W33" s="504" t="s">
        <v>488</v>
      </c>
      <c r="X33" s="504">
        <f>SUM(X34,X35)</f>
        <v>0</v>
      </c>
      <c r="Y33" s="504" t="s">
        <v>488</v>
      </c>
      <c r="Z33" s="504">
        <f>SUM(Z34,Z35)</f>
        <v>0</v>
      </c>
      <c r="AA33" s="504" t="s">
        <v>488</v>
      </c>
    </row>
    <row r="34" spans="1:27" s="487" customFormat="1" ht="78.75" hidden="1" x14ac:dyDescent="0.25">
      <c r="A34" s="484" t="s">
        <v>598</v>
      </c>
      <c r="B34" s="485" t="s">
        <v>599</v>
      </c>
      <c r="C34" s="486" t="s">
        <v>587</v>
      </c>
      <c r="D34" s="505" t="s">
        <v>488</v>
      </c>
      <c r="E34" s="505" t="s">
        <v>488</v>
      </c>
      <c r="F34" s="505" t="s">
        <v>488</v>
      </c>
      <c r="G34" s="505" t="s">
        <v>488</v>
      </c>
      <c r="H34" s="505" t="s">
        <v>488</v>
      </c>
      <c r="I34" s="531" t="s">
        <v>488</v>
      </c>
      <c r="J34" s="505" t="s">
        <v>488</v>
      </c>
      <c r="K34" s="505" t="s">
        <v>488</v>
      </c>
      <c r="L34" s="505" t="s">
        <v>488</v>
      </c>
      <c r="M34" s="505" t="s">
        <v>488</v>
      </c>
      <c r="N34" s="505" t="s">
        <v>488</v>
      </c>
      <c r="O34" s="505" t="s">
        <v>488</v>
      </c>
      <c r="P34" s="505" t="s">
        <v>488</v>
      </c>
      <c r="Q34" s="505" t="s">
        <v>488</v>
      </c>
      <c r="R34" s="505" t="s">
        <v>488</v>
      </c>
      <c r="S34" s="505" t="s">
        <v>488</v>
      </c>
      <c r="T34" s="505" t="s">
        <v>488</v>
      </c>
      <c r="U34" s="505" t="s">
        <v>488</v>
      </c>
      <c r="V34" s="505" t="s">
        <v>488</v>
      </c>
      <c r="W34" s="505" t="s">
        <v>488</v>
      </c>
      <c r="X34" s="505" t="s">
        <v>488</v>
      </c>
      <c r="Y34" s="505" t="s">
        <v>488</v>
      </c>
      <c r="Z34" s="505" t="s">
        <v>488</v>
      </c>
      <c r="AA34" s="505" t="s">
        <v>488</v>
      </c>
    </row>
    <row r="35" spans="1:27" s="487" customFormat="1" ht="47.25" hidden="1" x14ac:dyDescent="0.25">
      <c r="A35" s="484" t="s">
        <v>600</v>
      </c>
      <c r="B35" s="485" t="s">
        <v>601</v>
      </c>
      <c r="C35" s="486" t="s">
        <v>587</v>
      </c>
      <c r="D35" s="505" t="s">
        <v>488</v>
      </c>
      <c r="E35" s="505" t="s">
        <v>488</v>
      </c>
      <c r="F35" s="505" t="s">
        <v>488</v>
      </c>
      <c r="G35" s="505" t="s">
        <v>488</v>
      </c>
      <c r="H35" s="505" t="s">
        <v>488</v>
      </c>
      <c r="I35" s="531" t="s">
        <v>488</v>
      </c>
      <c r="J35" s="505" t="s">
        <v>488</v>
      </c>
      <c r="K35" s="505" t="s">
        <v>488</v>
      </c>
      <c r="L35" s="505" t="s">
        <v>488</v>
      </c>
      <c r="M35" s="505" t="s">
        <v>488</v>
      </c>
      <c r="N35" s="505" t="s">
        <v>488</v>
      </c>
      <c r="O35" s="505" t="s">
        <v>488</v>
      </c>
      <c r="P35" s="505" t="s">
        <v>488</v>
      </c>
      <c r="Q35" s="505" t="s">
        <v>488</v>
      </c>
      <c r="R35" s="505" t="s">
        <v>488</v>
      </c>
      <c r="S35" s="505" t="s">
        <v>488</v>
      </c>
      <c r="T35" s="505" t="s">
        <v>488</v>
      </c>
      <c r="U35" s="505" t="s">
        <v>488</v>
      </c>
      <c r="V35" s="505" t="s">
        <v>488</v>
      </c>
      <c r="W35" s="505" t="s">
        <v>488</v>
      </c>
      <c r="X35" s="505" t="s">
        <v>488</v>
      </c>
      <c r="Y35" s="505" t="s">
        <v>488</v>
      </c>
      <c r="Z35" s="505" t="s">
        <v>488</v>
      </c>
      <c r="AA35" s="505" t="s">
        <v>488</v>
      </c>
    </row>
    <row r="36" spans="1:27" s="482" customFormat="1" ht="63" hidden="1" x14ac:dyDescent="0.25">
      <c r="A36" s="480" t="s">
        <v>602</v>
      </c>
      <c r="B36" s="481" t="s">
        <v>603</v>
      </c>
      <c r="C36" s="483" t="s">
        <v>587</v>
      </c>
      <c r="D36" s="504">
        <f t="shared" ref="D36:AA36" si="0">SUM(D37,D41)</f>
        <v>0</v>
      </c>
      <c r="E36" s="504">
        <f t="shared" si="0"/>
        <v>0</v>
      </c>
      <c r="F36" s="504">
        <f t="shared" si="0"/>
        <v>0</v>
      </c>
      <c r="G36" s="504">
        <f t="shared" si="0"/>
        <v>0</v>
      </c>
      <c r="H36" s="504">
        <f t="shared" si="0"/>
        <v>0</v>
      </c>
      <c r="I36" s="531">
        <f t="shared" si="0"/>
        <v>0</v>
      </c>
      <c r="J36" s="504">
        <f t="shared" si="0"/>
        <v>0</v>
      </c>
      <c r="K36" s="504">
        <f t="shared" si="0"/>
        <v>0</v>
      </c>
      <c r="L36" s="504">
        <f t="shared" si="0"/>
        <v>0</v>
      </c>
      <c r="M36" s="504">
        <f t="shared" si="0"/>
        <v>0</v>
      </c>
      <c r="N36" s="504">
        <f t="shared" si="0"/>
        <v>0</v>
      </c>
      <c r="O36" s="504">
        <f t="shared" si="0"/>
        <v>0</v>
      </c>
      <c r="P36" s="504">
        <f t="shared" si="0"/>
        <v>0</v>
      </c>
      <c r="Q36" s="504">
        <f t="shared" si="0"/>
        <v>0</v>
      </c>
      <c r="R36" s="504">
        <f t="shared" si="0"/>
        <v>0</v>
      </c>
      <c r="S36" s="504">
        <f t="shared" si="0"/>
        <v>0</v>
      </c>
      <c r="T36" s="504">
        <f t="shared" si="0"/>
        <v>0</v>
      </c>
      <c r="U36" s="504">
        <f t="shared" si="0"/>
        <v>0</v>
      </c>
      <c r="V36" s="504">
        <f t="shared" si="0"/>
        <v>0</v>
      </c>
      <c r="W36" s="504">
        <f t="shared" si="0"/>
        <v>0</v>
      </c>
      <c r="X36" s="504">
        <f t="shared" si="0"/>
        <v>0</v>
      </c>
      <c r="Y36" s="504">
        <f t="shared" si="0"/>
        <v>0</v>
      </c>
      <c r="Z36" s="504">
        <f t="shared" si="0"/>
        <v>0</v>
      </c>
      <c r="AA36" s="504">
        <f t="shared" si="0"/>
        <v>0</v>
      </c>
    </row>
    <row r="37" spans="1:27" s="487" customFormat="1" ht="47.25" hidden="1" x14ac:dyDescent="0.25">
      <c r="A37" s="484" t="s">
        <v>604</v>
      </c>
      <c r="B37" s="485" t="s">
        <v>605</v>
      </c>
      <c r="C37" s="486" t="s">
        <v>587</v>
      </c>
      <c r="D37" s="505">
        <f>SUM(D38,D39,D40)</f>
        <v>0</v>
      </c>
      <c r="E37" s="505" t="s">
        <v>488</v>
      </c>
      <c r="F37" s="505">
        <f>SUM(F38,F39,F40)</f>
        <v>0</v>
      </c>
      <c r="G37" s="505" t="s">
        <v>488</v>
      </c>
      <c r="H37" s="505">
        <f>SUM(H38,H39,H40)</f>
        <v>0</v>
      </c>
      <c r="I37" s="531" t="s">
        <v>488</v>
      </c>
      <c r="J37" s="505">
        <f>SUM(J38,J39,J40)</f>
        <v>0</v>
      </c>
      <c r="K37" s="505" t="s">
        <v>488</v>
      </c>
      <c r="L37" s="505">
        <f>SUM(L38,L39,L40)</f>
        <v>0</v>
      </c>
      <c r="M37" s="505" t="s">
        <v>488</v>
      </c>
      <c r="N37" s="505">
        <f>SUM(N38,N39,N40)</f>
        <v>0</v>
      </c>
      <c r="O37" s="505" t="s">
        <v>488</v>
      </c>
      <c r="P37" s="505">
        <f>SUM(P38,P39,P40)</f>
        <v>0</v>
      </c>
      <c r="Q37" s="505" t="s">
        <v>488</v>
      </c>
      <c r="R37" s="505">
        <f>SUM(R38,R39,R40)</f>
        <v>0</v>
      </c>
      <c r="S37" s="505" t="s">
        <v>488</v>
      </c>
      <c r="T37" s="505">
        <f>SUM(T38,T39,T40)</f>
        <v>0</v>
      </c>
      <c r="U37" s="505" t="s">
        <v>488</v>
      </c>
      <c r="V37" s="505">
        <f>SUM(V38,V39,V40)</f>
        <v>0</v>
      </c>
      <c r="W37" s="505" t="s">
        <v>488</v>
      </c>
      <c r="X37" s="505">
        <f>SUM(X38,X39,X40)</f>
        <v>0</v>
      </c>
      <c r="Y37" s="505" t="s">
        <v>488</v>
      </c>
      <c r="Z37" s="505">
        <f>SUM(Z38,Z39,Z40)</f>
        <v>0</v>
      </c>
      <c r="AA37" s="505" t="s">
        <v>488</v>
      </c>
    </row>
    <row r="38" spans="1:27" s="474" customFormat="1" ht="126" hidden="1" x14ac:dyDescent="0.25">
      <c r="A38" s="471" t="s">
        <v>604</v>
      </c>
      <c r="B38" s="472" t="s">
        <v>606</v>
      </c>
      <c r="C38" s="506" t="s">
        <v>587</v>
      </c>
      <c r="D38" s="507" t="s">
        <v>488</v>
      </c>
      <c r="E38" s="507" t="s">
        <v>488</v>
      </c>
      <c r="F38" s="507" t="s">
        <v>488</v>
      </c>
      <c r="G38" s="507" t="s">
        <v>488</v>
      </c>
      <c r="H38" s="507" t="s">
        <v>488</v>
      </c>
      <c r="I38" s="531" t="s">
        <v>488</v>
      </c>
      <c r="J38" s="507" t="s">
        <v>488</v>
      </c>
      <c r="K38" s="507" t="s">
        <v>488</v>
      </c>
      <c r="L38" s="507" t="s">
        <v>488</v>
      </c>
      <c r="M38" s="507" t="s">
        <v>488</v>
      </c>
      <c r="N38" s="507" t="s">
        <v>488</v>
      </c>
      <c r="O38" s="507" t="s">
        <v>488</v>
      </c>
      <c r="P38" s="507" t="s">
        <v>488</v>
      </c>
      <c r="Q38" s="507" t="s">
        <v>488</v>
      </c>
      <c r="R38" s="507" t="s">
        <v>488</v>
      </c>
      <c r="S38" s="507" t="s">
        <v>488</v>
      </c>
      <c r="T38" s="507" t="s">
        <v>488</v>
      </c>
      <c r="U38" s="507" t="s">
        <v>488</v>
      </c>
      <c r="V38" s="507" t="s">
        <v>488</v>
      </c>
      <c r="W38" s="507" t="s">
        <v>488</v>
      </c>
      <c r="X38" s="507" t="s">
        <v>488</v>
      </c>
      <c r="Y38" s="507" t="s">
        <v>488</v>
      </c>
      <c r="Z38" s="507" t="s">
        <v>488</v>
      </c>
      <c r="AA38" s="507" t="s">
        <v>488</v>
      </c>
    </row>
    <row r="39" spans="1:27" s="474" customFormat="1" ht="110.25" hidden="1" x14ac:dyDescent="0.25">
      <c r="A39" s="471" t="s">
        <v>604</v>
      </c>
      <c r="B39" s="472" t="s">
        <v>607</v>
      </c>
      <c r="C39" s="506" t="s">
        <v>587</v>
      </c>
      <c r="D39" s="507" t="s">
        <v>488</v>
      </c>
      <c r="E39" s="507" t="s">
        <v>488</v>
      </c>
      <c r="F39" s="507" t="s">
        <v>488</v>
      </c>
      <c r="G39" s="507" t="s">
        <v>488</v>
      </c>
      <c r="H39" s="507" t="s">
        <v>488</v>
      </c>
      <c r="I39" s="531" t="s">
        <v>488</v>
      </c>
      <c r="J39" s="507" t="s">
        <v>488</v>
      </c>
      <c r="K39" s="507" t="s">
        <v>488</v>
      </c>
      <c r="L39" s="507" t="s">
        <v>488</v>
      </c>
      <c r="M39" s="507" t="s">
        <v>488</v>
      </c>
      <c r="N39" s="507" t="s">
        <v>488</v>
      </c>
      <c r="O39" s="507" t="s">
        <v>488</v>
      </c>
      <c r="P39" s="507" t="s">
        <v>488</v>
      </c>
      <c r="Q39" s="507" t="s">
        <v>488</v>
      </c>
      <c r="R39" s="507" t="s">
        <v>488</v>
      </c>
      <c r="S39" s="507" t="s">
        <v>488</v>
      </c>
      <c r="T39" s="507" t="s">
        <v>488</v>
      </c>
      <c r="U39" s="507" t="s">
        <v>488</v>
      </c>
      <c r="V39" s="507" t="s">
        <v>488</v>
      </c>
      <c r="W39" s="507" t="s">
        <v>488</v>
      </c>
      <c r="X39" s="507" t="s">
        <v>488</v>
      </c>
      <c r="Y39" s="507" t="s">
        <v>488</v>
      </c>
      <c r="Z39" s="507" t="s">
        <v>488</v>
      </c>
      <c r="AA39" s="507" t="s">
        <v>488</v>
      </c>
    </row>
    <row r="40" spans="1:27" s="474" customFormat="1" ht="110.25" hidden="1" x14ac:dyDescent="0.25">
      <c r="A40" s="471" t="s">
        <v>604</v>
      </c>
      <c r="B40" s="472" t="s">
        <v>608</v>
      </c>
      <c r="C40" s="473" t="s">
        <v>587</v>
      </c>
      <c r="D40" s="507" t="s">
        <v>488</v>
      </c>
      <c r="E40" s="507" t="s">
        <v>488</v>
      </c>
      <c r="F40" s="507" t="s">
        <v>488</v>
      </c>
      <c r="G40" s="507" t="s">
        <v>488</v>
      </c>
      <c r="H40" s="507" t="s">
        <v>488</v>
      </c>
      <c r="I40" s="531" t="s">
        <v>488</v>
      </c>
      <c r="J40" s="507" t="s">
        <v>488</v>
      </c>
      <c r="K40" s="507" t="s">
        <v>488</v>
      </c>
      <c r="L40" s="507" t="s">
        <v>488</v>
      </c>
      <c r="M40" s="507" t="s">
        <v>488</v>
      </c>
      <c r="N40" s="507" t="s">
        <v>488</v>
      </c>
      <c r="O40" s="507" t="s">
        <v>488</v>
      </c>
      <c r="P40" s="507" t="s">
        <v>488</v>
      </c>
      <c r="Q40" s="507" t="s">
        <v>488</v>
      </c>
      <c r="R40" s="507" t="s">
        <v>488</v>
      </c>
      <c r="S40" s="507" t="s">
        <v>488</v>
      </c>
      <c r="T40" s="507" t="s">
        <v>488</v>
      </c>
      <c r="U40" s="507" t="s">
        <v>488</v>
      </c>
      <c r="V40" s="507" t="s">
        <v>488</v>
      </c>
      <c r="W40" s="507" t="s">
        <v>488</v>
      </c>
      <c r="X40" s="507" t="s">
        <v>488</v>
      </c>
      <c r="Y40" s="507" t="s">
        <v>488</v>
      </c>
      <c r="Z40" s="507" t="s">
        <v>488</v>
      </c>
      <c r="AA40" s="507" t="s">
        <v>488</v>
      </c>
    </row>
    <row r="41" spans="1:27" s="487" customFormat="1" ht="47.25" hidden="1" x14ac:dyDescent="0.25">
      <c r="A41" s="484" t="s">
        <v>609</v>
      </c>
      <c r="B41" s="485" t="s">
        <v>605</v>
      </c>
      <c r="C41" s="488" t="s">
        <v>587</v>
      </c>
      <c r="D41" s="505">
        <f>SUM(D42,D43,D44)</f>
        <v>0</v>
      </c>
      <c r="E41" s="505" t="s">
        <v>488</v>
      </c>
      <c r="F41" s="505">
        <f>SUM(F42,F43,F44)</f>
        <v>0</v>
      </c>
      <c r="G41" s="505" t="s">
        <v>488</v>
      </c>
      <c r="H41" s="505">
        <f>SUM(H42,H43,H44)</f>
        <v>0</v>
      </c>
      <c r="I41" s="531" t="s">
        <v>488</v>
      </c>
      <c r="J41" s="505">
        <f>SUM(J42,J43,J44)</f>
        <v>0</v>
      </c>
      <c r="K41" s="505" t="s">
        <v>488</v>
      </c>
      <c r="L41" s="505">
        <f>SUM(L42,L43,L44)</f>
        <v>0</v>
      </c>
      <c r="M41" s="505" t="s">
        <v>488</v>
      </c>
      <c r="N41" s="505">
        <f>SUM(N42,N43,N44)</f>
        <v>0</v>
      </c>
      <c r="O41" s="505" t="s">
        <v>488</v>
      </c>
      <c r="P41" s="505">
        <f>SUM(P42,P43,P44)</f>
        <v>0</v>
      </c>
      <c r="Q41" s="505" t="s">
        <v>488</v>
      </c>
      <c r="R41" s="505">
        <f>SUM(R42,R43,R44)</f>
        <v>0</v>
      </c>
      <c r="S41" s="505" t="s">
        <v>488</v>
      </c>
      <c r="T41" s="505">
        <f>SUM(T42,T43,T44)</f>
        <v>0</v>
      </c>
      <c r="U41" s="505" t="s">
        <v>488</v>
      </c>
      <c r="V41" s="505">
        <f>SUM(V42,V43,V44)</f>
        <v>0</v>
      </c>
      <c r="W41" s="505" t="s">
        <v>488</v>
      </c>
      <c r="X41" s="505">
        <f>SUM(X42,X43,X44)</f>
        <v>0</v>
      </c>
      <c r="Y41" s="505" t="s">
        <v>488</v>
      </c>
      <c r="Z41" s="505">
        <f>SUM(Z42,Z43,Z44)</f>
        <v>0</v>
      </c>
      <c r="AA41" s="505" t="s">
        <v>488</v>
      </c>
    </row>
    <row r="42" spans="1:27" s="474" customFormat="1" ht="126" hidden="1" x14ac:dyDescent="0.25">
      <c r="A42" s="471" t="s">
        <v>609</v>
      </c>
      <c r="B42" s="472" t="s">
        <v>606</v>
      </c>
      <c r="C42" s="506" t="s">
        <v>587</v>
      </c>
      <c r="D42" s="507" t="s">
        <v>488</v>
      </c>
      <c r="E42" s="507" t="s">
        <v>488</v>
      </c>
      <c r="F42" s="507" t="s">
        <v>488</v>
      </c>
      <c r="G42" s="507" t="s">
        <v>488</v>
      </c>
      <c r="H42" s="507" t="s">
        <v>488</v>
      </c>
      <c r="I42" s="531" t="s">
        <v>488</v>
      </c>
      <c r="J42" s="507" t="s">
        <v>488</v>
      </c>
      <c r="K42" s="507" t="s">
        <v>488</v>
      </c>
      <c r="L42" s="507" t="s">
        <v>488</v>
      </c>
      <c r="M42" s="507" t="s">
        <v>488</v>
      </c>
      <c r="N42" s="507" t="s">
        <v>488</v>
      </c>
      <c r="O42" s="507" t="s">
        <v>488</v>
      </c>
      <c r="P42" s="507" t="s">
        <v>488</v>
      </c>
      <c r="Q42" s="507" t="s">
        <v>488</v>
      </c>
      <c r="R42" s="507" t="s">
        <v>488</v>
      </c>
      <c r="S42" s="507" t="s">
        <v>488</v>
      </c>
      <c r="T42" s="507" t="s">
        <v>488</v>
      </c>
      <c r="U42" s="507" t="s">
        <v>488</v>
      </c>
      <c r="V42" s="507" t="s">
        <v>488</v>
      </c>
      <c r="W42" s="507" t="s">
        <v>488</v>
      </c>
      <c r="X42" s="507" t="s">
        <v>488</v>
      </c>
      <c r="Y42" s="507" t="s">
        <v>488</v>
      </c>
      <c r="Z42" s="507" t="s">
        <v>488</v>
      </c>
      <c r="AA42" s="507" t="s">
        <v>488</v>
      </c>
    </row>
    <row r="43" spans="1:27" s="474" customFormat="1" ht="110.25" hidden="1" x14ac:dyDescent="0.25">
      <c r="A43" s="471" t="s">
        <v>609</v>
      </c>
      <c r="B43" s="472" t="s">
        <v>607</v>
      </c>
      <c r="C43" s="506" t="s">
        <v>587</v>
      </c>
      <c r="D43" s="507" t="s">
        <v>488</v>
      </c>
      <c r="E43" s="507" t="s">
        <v>488</v>
      </c>
      <c r="F43" s="507" t="s">
        <v>488</v>
      </c>
      <c r="G43" s="507" t="s">
        <v>488</v>
      </c>
      <c r="H43" s="507" t="s">
        <v>488</v>
      </c>
      <c r="I43" s="531" t="s">
        <v>488</v>
      </c>
      <c r="J43" s="507" t="s">
        <v>488</v>
      </c>
      <c r="K43" s="507" t="s">
        <v>488</v>
      </c>
      <c r="L43" s="507" t="s">
        <v>488</v>
      </c>
      <c r="M43" s="507" t="s">
        <v>488</v>
      </c>
      <c r="N43" s="507" t="s">
        <v>488</v>
      </c>
      <c r="O43" s="507" t="s">
        <v>488</v>
      </c>
      <c r="P43" s="507" t="s">
        <v>488</v>
      </c>
      <c r="Q43" s="507" t="s">
        <v>488</v>
      </c>
      <c r="R43" s="507" t="s">
        <v>488</v>
      </c>
      <c r="S43" s="507" t="s">
        <v>488</v>
      </c>
      <c r="T43" s="507" t="s">
        <v>488</v>
      </c>
      <c r="U43" s="507" t="s">
        <v>488</v>
      </c>
      <c r="V43" s="507" t="s">
        <v>488</v>
      </c>
      <c r="W43" s="507" t="s">
        <v>488</v>
      </c>
      <c r="X43" s="507" t="s">
        <v>488</v>
      </c>
      <c r="Y43" s="507" t="s">
        <v>488</v>
      </c>
      <c r="Z43" s="507" t="s">
        <v>488</v>
      </c>
      <c r="AA43" s="507" t="s">
        <v>488</v>
      </c>
    </row>
    <row r="44" spans="1:27" s="474" customFormat="1" ht="110.25" hidden="1" x14ac:dyDescent="0.25">
      <c r="A44" s="471" t="s">
        <v>609</v>
      </c>
      <c r="B44" s="472" t="s">
        <v>610</v>
      </c>
      <c r="C44" s="506" t="s">
        <v>587</v>
      </c>
      <c r="D44" s="507" t="s">
        <v>488</v>
      </c>
      <c r="E44" s="507" t="s">
        <v>488</v>
      </c>
      <c r="F44" s="507" t="s">
        <v>488</v>
      </c>
      <c r="G44" s="507" t="s">
        <v>488</v>
      </c>
      <c r="H44" s="507" t="s">
        <v>488</v>
      </c>
      <c r="I44" s="531" t="s">
        <v>488</v>
      </c>
      <c r="J44" s="507" t="s">
        <v>488</v>
      </c>
      <c r="K44" s="507" t="s">
        <v>488</v>
      </c>
      <c r="L44" s="507" t="s">
        <v>488</v>
      </c>
      <c r="M44" s="507" t="s">
        <v>488</v>
      </c>
      <c r="N44" s="507" t="s">
        <v>488</v>
      </c>
      <c r="O44" s="507" t="s">
        <v>488</v>
      </c>
      <c r="P44" s="507" t="s">
        <v>488</v>
      </c>
      <c r="Q44" s="507" t="s">
        <v>488</v>
      </c>
      <c r="R44" s="507" t="s">
        <v>488</v>
      </c>
      <c r="S44" s="507" t="s">
        <v>488</v>
      </c>
      <c r="T44" s="507" t="s">
        <v>488</v>
      </c>
      <c r="U44" s="507" t="s">
        <v>488</v>
      </c>
      <c r="V44" s="507" t="s">
        <v>488</v>
      </c>
      <c r="W44" s="507" t="s">
        <v>488</v>
      </c>
      <c r="X44" s="507" t="s">
        <v>488</v>
      </c>
      <c r="Y44" s="507" t="s">
        <v>488</v>
      </c>
      <c r="Z44" s="507" t="s">
        <v>488</v>
      </c>
      <c r="AA44" s="507" t="s">
        <v>488</v>
      </c>
    </row>
    <row r="45" spans="1:27" s="482" customFormat="1" ht="94.5" hidden="1" x14ac:dyDescent="0.25">
      <c r="A45" s="480" t="s">
        <v>611</v>
      </c>
      <c r="B45" s="481" t="s">
        <v>612</v>
      </c>
      <c r="C45" s="483" t="s">
        <v>587</v>
      </c>
      <c r="D45" s="504">
        <f>SUM(D46,D47)</f>
        <v>0</v>
      </c>
      <c r="E45" s="504" t="s">
        <v>488</v>
      </c>
      <c r="F45" s="504">
        <f>SUM(F46,F47)</f>
        <v>0</v>
      </c>
      <c r="G45" s="504" t="s">
        <v>488</v>
      </c>
      <c r="H45" s="504">
        <f>SUM(H46,H47)</f>
        <v>0</v>
      </c>
      <c r="I45" s="531" t="s">
        <v>488</v>
      </c>
      <c r="J45" s="504">
        <f>SUM(J46,J47)</f>
        <v>0</v>
      </c>
      <c r="K45" s="504" t="s">
        <v>488</v>
      </c>
      <c r="L45" s="504">
        <f>SUM(L46,L47)</f>
        <v>0</v>
      </c>
      <c r="M45" s="504" t="s">
        <v>488</v>
      </c>
      <c r="N45" s="504">
        <f>SUM(N46,N47)</f>
        <v>0</v>
      </c>
      <c r="O45" s="504" t="s">
        <v>488</v>
      </c>
      <c r="P45" s="504">
        <f>SUM(P46,P47)</f>
        <v>0</v>
      </c>
      <c r="Q45" s="504" t="s">
        <v>488</v>
      </c>
      <c r="R45" s="504">
        <f>SUM(R46,R47)</f>
        <v>0</v>
      </c>
      <c r="S45" s="504" t="s">
        <v>488</v>
      </c>
      <c r="T45" s="504">
        <f>SUM(T46,T47)</f>
        <v>0</v>
      </c>
      <c r="U45" s="504" t="s">
        <v>488</v>
      </c>
      <c r="V45" s="504">
        <f>SUM(V46,V47)</f>
        <v>0</v>
      </c>
      <c r="W45" s="504" t="s">
        <v>488</v>
      </c>
      <c r="X45" s="504">
        <f>SUM(X46,X47)</f>
        <v>0</v>
      </c>
      <c r="Y45" s="504" t="s">
        <v>488</v>
      </c>
      <c r="Z45" s="504">
        <f>SUM(Z46,Z47)</f>
        <v>0</v>
      </c>
      <c r="AA45" s="504" t="s">
        <v>488</v>
      </c>
    </row>
    <row r="46" spans="1:27" s="474" customFormat="1" ht="93.75" hidden="1" customHeight="1" x14ac:dyDescent="0.25">
      <c r="A46" s="471" t="s">
        <v>613</v>
      </c>
      <c r="B46" s="472" t="s">
        <v>614</v>
      </c>
      <c r="C46" s="506" t="s">
        <v>587</v>
      </c>
      <c r="D46" s="507" t="s">
        <v>488</v>
      </c>
      <c r="E46" s="507" t="s">
        <v>488</v>
      </c>
      <c r="F46" s="507" t="s">
        <v>488</v>
      </c>
      <c r="G46" s="507" t="s">
        <v>488</v>
      </c>
      <c r="H46" s="507" t="s">
        <v>488</v>
      </c>
      <c r="I46" s="531" t="s">
        <v>488</v>
      </c>
      <c r="J46" s="507" t="s">
        <v>488</v>
      </c>
      <c r="K46" s="507" t="s">
        <v>488</v>
      </c>
      <c r="L46" s="507" t="s">
        <v>488</v>
      </c>
      <c r="M46" s="507" t="s">
        <v>488</v>
      </c>
      <c r="N46" s="507" t="s">
        <v>488</v>
      </c>
      <c r="O46" s="507" t="s">
        <v>488</v>
      </c>
      <c r="P46" s="507" t="s">
        <v>488</v>
      </c>
      <c r="Q46" s="507" t="s">
        <v>488</v>
      </c>
      <c r="R46" s="507" t="s">
        <v>488</v>
      </c>
      <c r="S46" s="507" t="s">
        <v>488</v>
      </c>
      <c r="T46" s="507" t="s">
        <v>488</v>
      </c>
      <c r="U46" s="507" t="s">
        <v>488</v>
      </c>
      <c r="V46" s="507" t="s">
        <v>488</v>
      </c>
      <c r="W46" s="507" t="s">
        <v>488</v>
      </c>
      <c r="X46" s="507" t="s">
        <v>488</v>
      </c>
      <c r="Y46" s="507" t="s">
        <v>488</v>
      </c>
      <c r="Z46" s="507" t="s">
        <v>488</v>
      </c>
      <c r="AA46" s="507" t="s">
        <v>488</v>
      </c>
    </row>
    <row r="47" spans="1:27" s="474" customFormat="1" ht="87.75" hidden="1" customHeight="1" x14ac:dyDescent="0.25">
      <c r="A47" s="471" t="s">
        <v>615</v>
      </c>
      <c r="B47" s="472" t="s">
        <v>616</v>
      </c>
      <c r="C47" s="506" t="s">
        <v>587</v>
      </c>
      <c r="D47" s="507" t="s">
        <v>488</v>
      </c>
      <c r="E47" s="507" t="s">
        <v>488</v>
      </c>
      <c r="F47" s="507" t="s">
        <v>488</v>
      </c>
      <c r="G47" s="507" t="s">
        <v>488</v>
      </c>
      <c r="H47" s="507" t="s">
        <v>488</v>
      </c>
      <c r="I47" s="531" t="s">
        <v>488</v>
      </c>
      <c r="J47" s="507" t="s">
        <v>488</v>
      </c>
      <c r="K47" s="507" t="s">
        <v>488</v>
      </c>
      <c r="L47" s="507" t="s">
        <v>488</v>
      </c>
      <c r="M47" s="507" t="s">
        <v>488</v>
      </c>
      <c r="N47" s="507" t="s">
        <v>488</v>
      </c>
      <c r="O47" s="507" t="s">
        <v>488</v>
      </c>
      <c r="P47" s="507" t="s">
        <v>488</v>
      </c>
      <c r="Q47" s="507" t="s">
        <v>488</v>
      </c>
      <c r="R47" s="507" t="s">
        <v>488</v>
      </c>
      <c r="S47" s="507" t="s">
        <v>488</v>
      </c>
      <c r="T47" s="507" t="s">
        <v>488</v>
      </c>
      <c r="U47" s="507" t="s">
        <v>488</v>
      </c>
      <c r="V47" s="507" t="s">
        <v>488</v>
      </c>
      <c r="W47" s="507" t="s">
        <v>488</v>
      </c>
      <c r="X47" s="507" t="s">
        <v>488</v>
      </c>
      <c r="Y47" s="507" t="s">
        <v>488</v>
      </c>
      <c r="Z47" s="507" t="s">
        <v>488</v>
      </c>
      <c r="AA47" s="507" t="s">
        <v>488</v>
      </c>
    </row>
    <row r="48" spans="1:27" s="493" customFormat="1" ht="47.25" hidden="1" x14ac:dyDescent="0.25">
      <c r="A48" s="490" t="s">
        <v>185</v>
      </c>
      <c r="B48" s="491" t="s">
        <v>617</v>
      </c>
      <c r="C48" s="492" t="s">
        <v>587</v>
      </c>
      <c r="D48" s="508">
        <f>SUM(D49,D52,D58,D67)</f>
        <v>0</v>
      </c>
      <c r="E48" s="508" t="s">
        <v>488</v>
      </c>
      <c r="F48" s="508">
        <f>SUM(F49,F52,F58,F67)</f>
        <v>0</v>
      </c>
      <c r="G48" s="508" t="s">
        <v>488</v>
      </c>
      <c r="H48" s="508">
        <f>SUM(H49,H52,H58,H67)</f>
        <v>8.0559999999999992</v>
      </c>
      <c r="I48" s="531" t="s">
        <v>488</v>
      </c>
      <c r="J48" s="508">
        <f>SUM(J49,J52,J58,J67)</f>
        <v>-4.0947934799810091E-3</v>
      </c>
      <c r="K48" s="508" t="s">
        <v>488</v>
      </c>
      <c r="L48" s="508">
        <f>SUM(L49,L52,L58,L67)</f>
        <v>0</v>
      </c>
      <c r="M48" s="508" t="s">
        <v>488</v>
      </c>
      <c r="N48" s="508">
        <f>SUM(N49,N52,N58,N67)</f>
        <v>0</v>
      </c>
      <c r="O48" s="508" t="s">
        <v>488</v>
      </c>
      <c r="P48" s="508">
        <f>SUM(P49,P52,P58,P67)</f>
        <v>0</v>
      </c>
      <c r="Q48" s="508" t="s">
        <v>488</v>
      </c>
      <c r="R48" s="508">
        <f>SUM(R49,R52,R58,R67)</f>
        <v>0</v>
      </c>
      <c r="S48" s="508" t="s">
        <v>488</v>
      </c>
      <c r="T48" s="508">
        <f>SUM(T49,T52,T58,T67)</f>
        <v>0</v>
      </c>
      <c r="U48" s="508" t="s">
        <v>488</v>
      </c>
      <c r="V48" s="508">
        <f>SUM(V49,V52,V58,V67)</f>
        <v>0</v>
      </c>
      <c r="W48" s="508" t="s">
        <v>488</v>
      </c>
      <c r="X48" s="508">
        <f>SUM(X49,X52,X58,X67)</f>
        <v>0</v>
      </c>
      <c r="Y48" s="508" t="s">
        <v>488</v>
      </c>
      <c r="Z48" s="508">
        <f>SUM(Z49,Z52,Z58,Z67)</f>
        <v>0</v>
      </c>
      <c r="AA48" s="508" t="s">
        <v>488</v>
      </c>
    </row>
    <row r="49" spans="1:27" s="482" customFormat="1" ht="78.75" hidden="1" x14ac:dyDescent="0.25">
      <c r="A49" s="480" t="s">
        <v>618</v>
      </c>
      <c r="B49" s="481" t="s">
        <v>619</v>
      </c>
      <c r="C49" s="483" t="s">
        <v>587</v>
      </c>
      <c r="D49" s="504">
        <f>SUM(D50,D51)</f>
        <v>0</v>
      </c>
      <c r="E49" s="504" t="s">
        <v>488</v>
      </c>
      <c r="F49" s="504">
        <f>SUM(F50,F51)</f>
        <v>0</v>
      </c>
      <c r="G49" s="504" t="s">
        <v>488</v>
      </c>
      <c r="H49" s="504">
        <f>SUM(H50,H51)</f>
        <v>0</v>
      </c>
      <c r="I49" s="531" t="s">
        <v>488</v>
      </c>
      <c r="J49" s="504">
        <f>SUM(J50,J51)</f>
        <v>0</v>
      </c>
      <c r="K49" s="504" t="s">
        <v>488</v>
      </c>
      <c r="L49" s="504">
        <f>SUM(L50,L51)</f>
        <v>0</v>
      </c>
      <c r="M49" s="504" t="s">
        <v>488</v>
      </c>
      <c r="N49" s="504">
        <f>SUM(N50,N51)</f>
        <v>0</v>
      </c>
      <c r="O49" s="504" t="s">
        <v>488</v>
      </c>
      <c r="P49" s="504">
        <f>SUM(P50,P51)</f>
        <v>0</v>
      </c>
      <c r="Q49" s="504" t="s">
        <v>488</v>
      </c>
      <c r="R49" s="504">
        <f>SUM(R50,R51)</f>
        <v>0</v>
      </c>
      <c r="S49" s="504" t="s">
        <v>488</v>
      </c>
      <c r="T49" s="504">
        <f>SUM(T50,T51)</f>
        <v>0</v>
      </c>
      <c r="U49" s="504" t="s">
        <v>488</v>
      </c>
      <c r="V49" s="504">
        <f>SUM(V50,V51)</f>
        <v>0</v>
      </c>
      <c r="W49" s="504" t="s">
        <v>488</v>
      </c>
      <c r="X49" s="504">
        <f>SUM(X50,X51)</f>
        <v>0</v>
      </c>
      <c r="Y49" s="504" t="s">
        <v>488</v>
      </c>
      <c r="Z49" s="504">
        <f>SUM(Z50,Z51)</f>
        <v>0</v>
      </c>
      <c r="AA49" s="504" t="s">
        <v>488</v>
      </c>
    </row>
    <row r="50" spans="1:27" s="487" customFormat="1" ht="31.5" hidden="1" x14ac:dyDescent="0.25">
      <c r="A50" s="484" t="s">
        <v>620</v>
      </c>
      <c r="B50" s="485" t="s">
        <v>621</v>
      </c>
      <c r="C50" s="486" t="s">
        <v>587</v>
      </c>
      <c r="D50" s="505" t="s">
        <v>488</v>
      </c>
      <c r="E50" s="505" t="s">
        <v>488</v>
      </c>
      <c r="F50" s="505" t="s">
        <v>488</v>
      </c>
      <c r="G50" s="505" t="s">
        <v>488</v>
      </c>
      <c r="H50" s="505" t="s">
        <v>488</v>
      </c>
      <c r="I50" s="531" t="s">
        <v>488</v>
      </c>
      <c r="J50" s="505" t="s">
        <v>488</v>
      </c>
      <c r="K50" s="505" t="s">
        <v>488</v>
      </c>
      <c r="L50" s="505" t="s">
        <v>488</v>
      </c>
      <c r="M50" s="505" t="s">
        <v>488</v>
      </c>
      <c r="N50" s="505" t="s">
        <v>488</v>
      </c>
      <c r="O50" s="505" t="s">
        <v>488</v>
      </c>
      <c r="P50" s="505" t="s">
        <v>488</v>
      </c>
      <c r="Q50" s="505" t="s">
        <v>488</v>
      </c>
      <c r="R50" s="505" t="s">
        <v>488</v>
      </c>
      <c r="S50" s="505" t="s">
        <v>488</v>
      </c>
      <c r="T50" s="505" t="s">
        <v>488</v>
      </c>
      <c r="U50" s="505" t="s">
        <v>488</v>
      </c>
      <c r="V50" s="505" t="s">
        <v>488</v>
      </c>
      <c r="W50" s="505" t="s">
        <v>488</v>
      </c>
      <c r="X50" s="505" t="s">
        <v>488</v>
      </c>
      <c r="Y50" s="505" t="s">
        <v>488</v>
      </c>
      <c r="Z50" s="505" t="s">
        <v>488</v>
      </c>
      <c r="AA50" s="505" t="s">
        <v>488</v>
      </c>
    </row>
    <row r="51" spans="1:27" s="487" customFormat="1" ht="63" hidden="1" x14ac:dyDescent="0.25">
      <c r="A51" s="484" t="s">
        <v>622</v>
      </c>
      <c r="B51" s="485" t="s">
        <v>623</v>
      </c>
      <c r="C51" s="486" t="s">
        <v>587</v>
      </c>
      <c r="D51" s="505" t="s">
        <v>488</v>
      </c>
      <c r="E51" s="505" t="s">
        <v>488</v>
      </c>
      <c r="F51" s="505" t="s">
        <v>488</v>
      </c>
      <c r="G51" s="505" t="s">
        <v>488</v>
      </c>
      <c r="H51" s="505" t="s">
        <v>488</v>
      </c>
      <c r="I51" s="531" t="s">
        <v>488</v>
      </c>
      <c r="J51" s="505" t="s">
        <v>488</v>
      </c>
      <c r="K51" s="505" t="s">
        <v>488</v>
      </c>
      <c r="L51" s="505" t="s">
        <v>488</v>
      </c>
      <c r="M51" s="505" t="s">
        <v>488</v>
      </c>
      <c r="N51" s="505" t="s">
        <v>488</v>
      </c>
      <c r="O51" s="505" t="s">
        <v>488</v>
      </c>
      <c r="P51" s="505" t="s">
        <v>488</v>
      </c>
      <c r="Q51" s="505" t="s">
        <v>488</v>
      </c>
      <c r="R51" s="505" t="s">
        <v>488</v>
      </c>
      <c r="S51" s="505" t="s">
        <v>488</v>
      </c>
      <c r="T51" s="505" t="s">
        <v>488</v>
      </c>
      <c r="U51" s="505" t="s">
        <v>488</v>
      </c>
      <c r="V51" s="505" t="s">
        <v>488</v>
      </c>
      <c r="W51" s="505" t="s">
        <v>488</v>
      </c>
      <c r="X51" s="505" t="s">
        <v>488</v>
      </c>
      <c r="Y51" s="505" t="s">
        <v>488</v>
      </c>
      <c r="Z51" s="505" t="s">
        <v>488</v>
      </c>
      <c r="AA51" s="505" t="s">
        <v>488</v>
      </c>
    </row>
    <row r="52" spans="1:27" s="482" customFormat="1" ht="47.25" hidden="1" x14ac:dyDescent="0.25">
      <c r="A52" s="480" t="s">
        <v>629</v>
      </c>
      <c r="B52" s="481" t="s">
        <v>630</v>
      </c>
      <c r="C52" s="483" t="s">
        <v>587</v>
      </c>
      <c r="D52" s="504">
        <f>SUM(D53,D54)</f>
        <v>0</v>
      </c>
      <c r="E52" s="504" t="s">
        <v>488</v>
      </c>
      <c r="F52" s="504">
        <f>SUM(F53,F54)</f>
        <v>0</v>
      </c>
      <c r="G52" s="504" t="s">
        <v>488</v>
      </c>
      <c r="H52" s="504">
        <f>SUM(H53,H54)</f>
        <v>8.0559999999999992</v>
      </c>
      <c r="I52" s="531" t="s">
        <v>488</v>
      </c>
      <c r="J52" s="504">
        <f>AVERAGE(J53,J54)</f>
        <v>-4.0947934799810091E-3</v>
      </c>
      <c r="K52" s="504" t="s">
        <v>488</v>
      </c>
      <c r="L52" s="504">
        <f>SUM(L53,L54)</f>
        <v>0</v>
      </c>
      <c r="M52" s="504" t="s">
        <v>488</v>
      </c>
      <c r="N52" s="504">
        <f>SUM(N53,N54)</f>
        <v>0</v>
      </c>
      <c r="O52" s="504" t="s">
        <v>488</v>
      </c>
      <c r="P52" s="504">
        <f>SUM(P53,P54)</f>
        <v>0</v>
      </c>
      <c r="Q52" s="504" t="s">
        <v>488</v>
      </c>
      <c r="R52" s="504">
        <f>SUM(R53,R54)</f>
        <v>0</v>
      </c>
      <c r="S52" s="504" t="s">
        <v>488</v>
      </c>
      <c r="T52" s="504">
        <f>SUM(T53,T54)</f>
        <v>0</v>
      </c>
      <c r="U52" s="504" t="s">
        <v>488</v>
      </c>
      <c r="V52" s="504">
        <f>SUM(V53,V54)</f>
        <v>0</v>
      </c>
      <c r="W52" s="504" t="s">
        <v>488</v>
      </c>
      <c r="X52" s="504">
        <f>SUM(X53,X54)</f>
        <v>0</v>
      </c>
      <c r="Y52" s="504" t="s">
        <v>488</v>
      </c>
      <c r="Z52" s="504">
        <f>SUM(Z53,Z54)</f>
        <v>0</v>
      </c>
      <c r="AA52" s="504" t="s">
        <v>488</v>
      </c>
    </row>
    <row r="53" spans="1:27" s="487" customFormat="1" ht="31.5" hidden="1" x14ac:dyDescent="0.25">
      <c r="A53" s="484" t="s">
        <v>631</v>
      </c>
      <c r="B53" s="485" t="s">
        <v>632</v>
      </c>
      <c r="C53" s="486" t="s">
        <v>587</v>
      </c>
      <c r="D53" s="505" t="s">
        <v>488</v>
      </c>
      <c r="E53" s="505" t="s">
        <v>488</v>
      </c>
      <c r="F53" s="505" t="s">
        <v>488</v>
      </c>
      <c r="G53" s="505" t="s">
        <v>488</v>
      </c>
      <c r="H53" s="505" t="s">
        <v>488</v>
      </c>
      <c r="I53" s="531" t="s">
        <v>488</v>
      </c>
      <c r="J53" s="505" t="s">
        <v>488</v>
      </c>
      <c r="K53" s="505" t="s">
        <v>488</v>
      </c>
      <c r="L53" s="505" t="s">
        <v>488</v>
      </c>
      <c r="M53" s="505" t="s">
        <v>488</v>
      </c>
      <c r="N53" s="505" t="s">
        <v>488</v>
      </c>
      <c r="O53" s="505" t="s">
        <v>488</v>
      </c>
      <c r="P53" s="505" t="s">
        <v>488</v>
      </c>
      <c r="Q53" s="505" t="s">
        <v>488</v>
      </c>
      <c r="R53" s="505" t="s">
        <v>488</v>
      </c>
      <c r="S53" s="505" t="s">
        <v>488</v>
      </c>
      <c r="T53" s="505" t="s">
        <v>488</v>
      </c>
      <c r="U53" s="505" t="s">
        <v>488</v>
      </c>
      <c r="V53" s="505" t="s">
        <v>488</v>
      </c>
      <c r="W53" s="505" t="s">
        <v>488</v>
      </c>
      <c r="X53" s="505" t="s">
        <v>488</v>
      </c>
      <c r="Y53" s="505" t="s">
        <v>488</v>
      </c>
      <c r="Z53" s="505" t="s">
        <v>488</v>
      </c>
      <c r="AA53" s="505" t="s">
        <v>488</v>
      </c>
    </row>
    <row r="54" spans="1:27" s="487" customFormat="1" ht="47.25" hidden="1" x14ac:dyDescent="0.25">
      <c r="A54" s="484" t="s">
        <v>633</v>
      </c>
      <c r="B54" s="485" t="s">
        <v>634</v>
      </c>
      <c r="C54" s="486" t="s">
        <v>587</v>
      </c>
      <c r="D54" s="505">
        <f>SUM(D55,D56,D57)</f>
        <v>0</v>
      </c>
      <c r="E54" s="505" t="s">
        <v>488</v>
      </c>
      <c r="F54" s="505">
        <f>SUM(F55,F56,F57)</f>
        <v>0</v>
      </c>
      <c r="G54" s="505" t="s">
        <v>488</v>
      </c>
      <c r="H54" s="505">
        <f>SUM(H55,H56,H57)</f>
        <v>8.0559999999999992</v>
      </c>
      <c r="I54" s="531" t="s">
        <v>488</v>
      </c>
      <c r="J54" s="505">
        <f>AVERAGE(J55:J56)</f>
        <v>-4.0947934799810091E-3</v>
      </c>
      <c r="K54" s="505" t="s">
        <v>488</v>
      </c>
      <c r="L54" s="505">
        <f>SUM(L55,L56,L57)</f>
        <v>0</v>
      </c>
      <c r="M54" s="505" t="s">
        <v>488</v>
      </c>
      <c r="N54" s="505">
        <f>SUM(N55,N56,N57)</f>
        <v>0</v>
      </c>
      <c r="O54" s="505" t="s">
        <v>488</v>
      </c>
      <c r="P54" s="505">
        <f>SUM(P55,P56,P57)</f>
        <v>0</v>
      </c>
      <c r="Q54" s="505" t="s">
        <v>488</v>
      </c>
      <c r="R54" s="505">
        <f>SUM(R55,R56,R57)</f>
        <v>0</v>
      </c>
      <c r="S54" s="505" t="s">
        <v>488</v>
      </c>
      <c r="T54" s="505">
        <f>SUM(T55,T56,T57)</f>
        <v>0</v>
      </c>
      <c r="U54" s="505" t="s">
        <v>488</v>
      </c>
      <c r="V54" s="505">
        <f>SUM(V55,V56,V57)</f>
        <v>0</v>
      </c>
      <c r="W54" s="505" t="s">
        <v>488</v>
      </c>
      <c r="X54" s="505">
        <f>SUM(X55,X56,X57)</f>
        <v>0</v>
      </c>
      <c r="Y54" s="505" t="s">
        <v>488</v>
      </c>
      <c r="Z54" s="505">
        <f>SUM(Z55,Z56,Z57)</f>
        <v>0</v>
      </c>
      <c r="AA54" s="505" t="s">
        <v>488</v>
      </c>
    </row>
    <row r="55" spans="1:27" s="513" customFormat="1" ht="256.5" customHeight="1" x14ac:dyDescent="0.25">
      <c r="A55" s="451" t="s">
        <v>633</v>
      </c>
      <c r="B55" s="509" t="s">
        <v>692</v>
      </c>
      <c r="C55" s="470" t="s">
        <v>693</v>
      </c>
      <c r="D55" s="510">
        <v>0</v>
      </c>
      <c r="E55" s="511" t="s">
        <v>488</v>
      </c>
      <c r="F55" s="510">
        <v>0</v>
      </c>
      <c r="G55" s="511" t="s">
        <v>488</v>
      </c>
      <c r="H55" s="510">
        <v>3.9529999999999998</v>
      </c>
      <c r="I55" s="533">
        <f>H55</f>
        <v>3.9529999999999998</v>
      </c>
      <c r="J55" s="512">
        <f>2*(45+1+26+18)/63190-((4+1+1.5+1.25)*(45+1+26+18)/63190)/1</f>
        <v>-8.1895869599620183E-3</v>
      </c>
      <c r="K55" s="510">
        <f>J55</f>
        <v>-8.1895869599620183E-3</v>
      </c>
      <c r="L55" s="510">
        <v>0</v>
      </c>
      <c r="M55" s="510">
        <v>0</v>
      </c>
      <c r="N55" s="510">
        <v>0</v>
      </c>
      <c r="O55" s="510">
        <v>0</v>
      </c>
      <c r="P55" s="511" t="s">
        <v>488</v>
      </c>
      <c r="Q55" s="511" t="s">
        <v>488</v>
      </c>
      <c r="R55" s="511" t="s">
        <v>488</v>
      </c>
      <c r="S55" s="511" t="s">
        <v>488</v>
      </c>
      <c r="T55" s="511" t="s">
        <v>488</v>
      </c>
      <c r="U55" s="511" t="s">
        <v>488</v>
      </c>
      <c r="V55" s="511" t="s">
        <v>488</v>
      </c>
      <c r="W55" s="511" t="s">
        <v>488</v>
      </c>
      <c r="X55" s="511" t="s">
        <v>488</v>
      </c>
      <c r="Y55" s="511" t="s">
        <v>488</v>
      </c>
      <c r="Z55" s="511" t="s">
        <v>488</v>
      </c>
      <c r="AA55" s="511" t="s">
        <v>488</v>
      </c>
    </row>
    <row r="56" spans="1:27" s="522" customFormat="1" ht="134.25" customHeight="1" x14ac:dyDescent="0.25">
      <c r="A56" s="518" t="s">
        <v>633</v>
      </c>
      <c r="B56" s="519" t="s">
        <v>790</v>
      </c>
      <c r="C56" s="518" t="s">
        <v>697</v>
      </c>
      <c r="D56" s="520">
        <v>0</v>
      </c>
      <c r="E56" s="521" t="s">
        <v>488</v>
      </c>
      <c r="F56" s="520">
        <v>0</v>
      </c>
      <c r="G56" s="521" t="s">
        <v>488</v>
      </c>
      <c r="H56" s="520">
        <v>4.1029999999999998</v>
      </c>
      <c r="I56" s="534">
        <f t="shared" ref="I56:I57" si="1">H56</f>
        <v>4.1029999999999998</v>
      </c>
      <c r="J56" s="520">
        <v>0</v>
      </c>
      <c r="K56" s="520">
        <f t="shared" ref="K56:K57" si="2">J56</f>
        <v>0</v>
      </c>
      <c r="L56" s="520">
        <v>0</v>
      </c>
      <c r="M56" s="520">
        <v>0</v>
      </c>
      <c r="N56" s="520">
        <v>0</v>
      </c>
      <c r="O56" s="520">
        <v>0</v>
      </c>
      <c r="P56" s="521" t="s">
        <v>488</v>
      </c>
      <c r="Q56" s="521" t="s">
        <v>488</v>
      </c>
      <c r="R56" s="521" t="s">
        <v>488</v>
      </c>
      <c r="S56" s="521" t="s">
        <v>488</v>
      </c>
      <c r="T56" s="521" t="s">
        <v>488</v>
      </c>
      <c r="U56" s="521" t="s">
        <v>488</v>
      </c>
      <c r="V56" s="521" t="s">
        <v>488</v>
      </c>
      <c r="W56" s="521" t="s">
        <v>488</v>
      </c>
      <c r="X56" s="521" t="s">
        <v>488</v>
      </c>
      <c r="Y56" s="521" t="s">
        <v>488</v>
      </c>
      <c r="Z56" s="521" t="s">
        <v>488</v>
      </c>
      <c r="AA56" s="521" t="s">
        <v>488</v>
      </c>
    </row>
    <row r="57" spans="1:27" s="457" customFormat="1" ht="75.75" customHeight="1" x14ac:dyDescent="0.25">
      <c r="A57" s="462" t="s">
        <v>633</v>
      </c>
      <c r="B57" s="514" t="s">
        <v>648</v>
      </c>
      <c r="C57" s="462" t="s">
        <v>698</v>
      </c>
      <c r="D57" s="500">
        <v>0</v>
      </c>
      <c r="E57" s="511" t="s">
        <v>488</v>
      </c>
      <c r="F57" s="500">
        <v>0</v>
      </c>
      <c r="G57" s="511" t="s">
        <v>488</v>
      </c>
      <c r="H57" s="500">
        <v>0</v>
      </c>
      <c r="I57" s="533">
        <f t="shared" si="1"/>
        <v>0</v>
      </c>
      <c r="J57" s="500">
        <v>0</v>
      </c>
      <c r="K57" s="510">
        <f t="shared" si="2"/>
        <v>0</v>
      </c>
      <c r="L57" s="500">
        <v>0</v>
      </c>
      <c r="M57" s="500">
        <v>0</v>
      </c>
      <c r="N57" s="500">
        <v>0</v>
      </c>
      <c r="O57" s="500">
        <v>0</v>
      </c>
      <c r="P57" s="511" t="s">
        <v>488</v>
      </c>
      <c r="Q57" s="511" t="s">
        <v>488</v>
      </c>
      <c r="R57" s="511" t="s">
        <v>488</v>
      </c>
      <c r="S57" s="511" t="s">
        <v>488</v>
      </c>
      <c r="T57" s="511" t="s">
        <v>488</v>
      </c>
      <c r="U57" s="511" t="s">
        <v>488</v>
      </c>
      <c r="V57" s="511" t="s">
        <v>488</v>
      </c>
      <c r="W57" s="511" t="s">
        <v>488</v>
      </c>
      <c r="X57" s="511" t="s">
        <v>488</v>
      </c>
      <c r="Y57" s="511" t="s">
        <v>488</v>
      </c>
      <c r="Z57" s="511" t="s">
        <v>488</v>
      </c>
      <c r="AA57" s="511" t="s">
        <v>488</v>
      </c>
    </row>
    <row r="58" spans="1:27" s="487" customFormat="1" ht="47.25" x14ac:dyDescent="0.25">
      <c r="A58" s="484" t="s">
        <v>699</v>
      </c>
      <c r="B58" s="485" t="s">
        <v>700</v>
      </c>
      <c r="C58" s="486" t="s">
        <v>587</v>
      </c>
      <c r="D58" s="505">
        <f t="shared" ref="D58:AA58" si="3">SUM(D59,D60,D61,D62,D63,D64,D65,D66)</f>
        <v>0</v>
      </c>
      <c r="E58" s="505">
        <f t="shared" si="3"/>
        <v>0</v>
      </c>
      <c r="F58" s="505">
        <f t="shared" si="3"/>
        <v>0</v>
      </c>
      <c r="G58" s="505">
        <f t="shared" si="3"/>
        <v>0</v>
      </c>
      <c r="H58" s="505">
        <f t="shared" si="3"/>
        <v>0</v>
      </c>
      <c r="I58" s="531">
        <f t="shared" si="3"/>
        <v>0</v>
      </c>
      <c r="J58" s="505">
        <f t="shared" si="3"/>
        <v>0</v>
      </c>
      <c r="K58" s="505">
        <f t="shared" si="3"/>
        <v>0</v>
      </c>
      <c r="L58" s="505">
        <f t="shared" si="3"/>
        <v>0</v>
      </c>
      <c r="M58" s="505">
        <f t="shared" si="3"/>
        <v>0</v>
      </c>
      <c r="N58" s="505">
        <f t="shared" si="3"/>
        <v>0</v>
      </c>
      <c r="O58" s="505">
        <f t="shared" si="3"/>
        <v>0</v>
      </c>
      <c r="P58" s="505">
        <f t="shared" si="3"/>
        <v>0</v>
      </c>
      <c r="Q58" s="505">
        <f t="shared" si="3"/>
        <v>0</v>
      </c>
      <c r="R58" s="505">
        <f t="shared" si="3"/>
        <v>0</v>
      </c>
      <c r="S58" s="505">
        <f t="shared" si="3"/>
        <v>0</v>
      </c>
      <c r="T58" s="505">
        <f t="shared" si="3"/>
        <v>0</v>
      </c>
      <c r="U58" s="505">
        <f t="shared" si="3"/>
        <v>0</v>
      </c>
      <c r="V58" s="505">
        <f t="shared" si="3"/>
        <v>0</v>
      </c>
      <c r="W58" s="505">
        <f t="shared" si="3"/>
        <v>0</v>
      </c>
      <c r="X58" s="505">
        <f t="shared" si="3"/>
        <v>0</v>
      </c>
      <c r="Y58" s="505">
        <f t="shared" si="3"/>
        <v>0</v>
      </c>
      <c r="Z58" s="505">
        <f t="shared" si="3"/>
        <v>0</v>
      </c>
      <c r="AA58" s="505">
        <f t="shared" si="3"/>
        <v>0</v>
      </c>
    </row>
    <row r="59" spans="1:27" s="482" customFormat="1" ht="47.25" x14ac:dyDescent="0.25">
      <c r="A59" s="480" t="s">
        <v>701</v>
      </c>
      <c r="B59" s="481" t="s">
        <v>702</v>
      </c>
      <c r="C59" s="483" t="s">
        <v>587</v>
      </c>
      <c r="D59" s="504" t="s">
        <v>488</v>
      </c>
      <c r="E59" s="504" t="s">
        <v>488</v>
      </c>
      <c r="F59" s="504" t="s">
        <v>488</v>
      </c>
      <c r="G59" s="504" t="s">
        <v>488</v>
      </c>
      <c r="H59" s="504" t="s">
        <v>488</v>
      </c>
      <c r="I59" s="531" t="s">
        <v>488</v>
      </c>
      <c r="J59" s="504" t="s">
        <v>488</v>
      </c>
      <c r="K59" s="504" t="s">
        <v>488</v>
      </c>
      <c r="L59" s="504" t="s">
        <v>488</v>
      </c>
      <c r="M59" s="504" t="s">
        <v>488</v>
      </c>
      <c r="N59" s="504" t="s">
        <v>488</v>
      </c>
      <c r="O59" s="504" t="s">
        <v>488</v>
      </c>
      <c r="P59" s="504" t="s">
        <v>488</v>
      </c>
      <c r="Q59" s="504" t="s">
        <v>488</v>
      </c>
      <c r="R59" s="504" t="s">
        <v>488</v>
      </c>
      <c r="S59" s="504" t="s">
        <v>488</v>
      </c>
      <c r="T59" s="504" t="s">
        <v>488</v>
      </c>
      <c r="U59" s="504" t="s">
        <v>488</v>
      </c>
      <c r="V59" s="504" t="s">
        <v>488</v>
      </c>
      <c r="W59" s="504" t="s">
        <v>488</v>
      </c>
      <c r="X59" s="504" t="s">
        <v>488</v>
      </c>
      <c r="Y59" s="504" t="s">
        <v>488</v>
      </c>
      <c r="Z59" s="504" t="s">
        <v>488</v>
      </c>
      <c r="AA59" s="504" t="s">
        <v>488</v>
      </c>
    </row>
    <row r="60" spans="1:27" s="482" customFormat="1" ht="47.25" x14ac:dyDescent="0.25">
      <c r="A60" s="480" t="s">
        <v>703</v>
      </c>
      <c r="B60" s="481" t="s">
        <v>704</v>
      </c>
      <c r="C60" s="483" t="s">
        <v>587</v>
      </c>
      <c r="D60" s="504" t="s">
        <v>488</v>
      </c>
      <c r="E60" s="504" t="s">
        <v>488</v>
      </c>
      <c r="F60" s="504" t="s">
        <v>488</v>
      </c>
      <c r="G60" s="504" t="s">
        <v>488</v>
      </c>
      <c r="H60" s="504" t="s">
        <v>488</v>
      </c>
      <c r="I60" s="531" t="s">
        <v>488</v>
      </c>
      <c r="J60" s="504" t="s">
        <v>488</v>
      </c>
      <c r="K60" s="504" t="s">
        <v>488</v>
      </c>
      <c r="L60" s="504" t="s">
        <v>488</v>
      </c>
      <c r="M60" s="504" t="s">
        <v>488</v>
      </c>
      <c r="N60" s="504" t="s">
        <v>488</v>
      </c>
      <c r="O60" s="504" t="s">
        <v>488</v>
      </c>
      <c r="P60" s="504" t="s">
        <v>488</v>
      </c>
      <c r="Q60" s="504" t="s">
        <v>488</v>
      </c>
      <c r="R60" s="504" t="s">
        <v>488</v>
      </c>
      <c r="S60" s="504" t="s">
        <v>488</v>
      </c>
      <c r="T60" s="504" t="s">
        <v>488</v>
      </c>
      <c r="U60" s="504" t="s">
        <v>488</v>
      </c>
      <c r="V60" s="504" t="s">
        <v>488</v>
      </c>
      <c r="W60" s="504" t="s">
        <v>488</v>
      </c>
      <c r="X60" s="504" t="s">
        <v>488</v>
      </c>
      <c r="Y60" s="504" t="s">
        <v>488</v>
      </c>
      <c r="Z60" s="504" t="s">
        <v>488</v>
      </c>
      <c r="AA60" s="504" t="s">
        <v>488</v>
      </c>
    </row>
    <row r="61" spans="1:27" s="482" customFormat="1" ht="31.5" x14ac:dyDescent="0.25">
      <c r="A61" s="480" t="s">
        <v>705</v>
      </c>
      <c r="B61" s="481" t="s">
        <v>706</v>
      </c>
      <c r="C61" s="483" t="s">
        <v>587</v>
      </c>
      <c r="D61" s="504" t="s">
        <v>488</v>
      </c>
      <c r="E61" s="504" t="s">
        <v>488</v>
      </c>
      <c r="F61" s="504" t="s">
        <v>488</v>
      </c>
      <c r="G61" s="504" t="s">
        <v>488</v>
      </c>
      <c r="H61" s="504" t="s">
        <v>488</v>
      </c>
      <c r="I61" s="531" t="s">
        <v>488</v>
      </c>
      <c r="J61" s="504" t="s">
        <v>488</v>
      </c>
      <c r="K61" s="504" t="s">
        <v>488</v>
      </c>
      <c r="L61" s="504" t="s">
        <v>488</v>
      </c>
      <c r="M61" s="504" t="s">
        <v>488</v>
      </c>
      <c r="N61" s="504" t="s">
        <v>488</v>
      </c>
      <c r="O61" s="504" t="s">
        <v>488</v>
      </c>
      <c r="P61" s="504" t="s">
        <v>488</v>
      </c>
      <c r="Q61" s="504" t="s">
        <v>488</v>
      </c>
      <c r="R61" s="504" t="s">
        <v>488</v>
      </c>
      <c r="S61" s="504" t="s">
        <v>488</v>
      </c>
      <c r="T61" s="504" t="s">
        <v>488</v>
      </c>
      <c r="U61" s="504" t="s">
        <v>488</v>
      </c>
      <c r="V61" s="504" t="s">
        <v>488</v>
      </c>
      <c r="W61" s="504" t="s">
        <v>488</v>
      </c>
      <c r="X61" s="504" t="s">
        <v>488</v>
      </c>
      <c r="Y61" s="504" t="s">
        <v>488</v>
      </c>
      <c r="Z61" s="504" t="s">
        <v>488</v>
      </c>
      <c r="AA61" s="504" t="s">
        <v>488</v>
      </c>
    </row>
    <row r="62" spans="1:27" s="482" customFormat="1" ht="47.25" x14ac:dyDescent="0.25">
      <c r="A62" s="480" t="s">
        <v>707</v>
      </c>
      <c r="B62" s="481" t="s">
        <v>708</v>
      </c>
      <c r="C62" s="483" t="s">
        <v>587</v>
      </c>
      <c r="D62" s="504" t="s">
        <v>488</v>
      </c>
      <c r="E62" s="504" t="s">
        <v>488</v>
      </c>
      <c r="F62" s="504" t="s">
        <v>488</v>
      </c>
      <c r="G62" s="504" t="s">
        <v>488</v>
      </c>
      <c r="H62" s="504" t="s">
        <v>488</v>
      </c>
      <c r="I62" s="531" t="s">
        <v>488</v>
      </c>
      <c r="J62" s="504" t="s">
        <v>488</v>
      </c>
      <c r="K62" s="504" t="s">
        <v>488</v>
      </c>
      <c r="L62" s="504" t="s">
        <v>488</v>
      </c>
      <c r="M62" s="504" t="s">
        <v>488</v>
      </c>
      <c r="N62" s="504" t="s">
        <v>488</v>
      </c>
      <c r="O62" s="504" t="s">
        <v>488</v>
      </c>
      <c r="P62" s="504" t="s">
        <v>488</v>
      </c>
      <c r="Q62" s="504" t="s">
        <v>488</v>
      </c>
      <c r="R62" s="504" t="s">
        <v>488</v>
      </c>
      <c r="S62" s="504" t="s">
        <v>488</v>
      </c>
      <c r="T62" s="504" t="s">
        <v>488</v>
      </c>
      <c r="U62" s="504" t="s">
        <v>488</v>
      </c>
      <c r="V62" s="504" t="s">
        <v>488</v>
      </c>
      <c r="W62" s="504" t="s">
        <v>488</v>
      </c>
      <c r="X62" s="504" t="s">
        <v>488</v>
      </c>
      <c r="Y62" s="504" t="s">
        <v>488</v>
      </c>
      <c r="Z62" s="504" t="s">
        <v>488</v>
      </c>
      <c r="AA62" s="504" t="s">
        <v>488</v>
      </c>
    </row>
    <row r="63" spans="1:27" s="482" customFormat="1" ht="63" x14ac:dyDescent="0.25">
      <c r="A63" s="480" t="s">
        <v>709</v>
      </c>
      <c r="B63" s="481" t="s">
        <v>710</v>
      </c>
      <c r="C63" s="483" t="s">
        <v>587</v>
      </c>
      <c r="D63" s="504" t="s">
        <v>488</v>
      </c>
      <c r="E63" s="504" t="s">
        <v>488</v>
      </c>
      <c r="F63" s="504" t="s">
        <v>488</v>
      </c>
      <c r="G63" s="504" t="s">
        <v>488</v>
      </c>
      <c r="H63" s="504" t="s">
        <v>488</v>
      </c>
      <c r="I63" s="531" t="s">
        <v>488</v>
      </c>
      <c r="J63" s="504" t="s">
        <v>488</v>
      </c>
      <c r="K63" s="504" t="s">
        <v>488</v>
      </c>
      <c r="L63" s="504" t="s">
        <v>488</v>
      </c>
      <c r="M63" s="504" t="s">
        <v>488</v>
      </c>
      <c r="N63" s="504" t="s">
        <v>488</v>
      </c>
      <c r="O63" s="504" t="s">
        <v>488</v>
      </c>
      <c r="P63" s="504" t="s">
        <v>488</v>
      </c>
      <c r="Q63" s="504" t="s">
        <v>488</v>
      </c>
      <c r="R63" s="504" t="s">
        <v>488</v>
      </c>
      <c r="S63" s="504" t="s">
        <v>488</v>
      </c>
      <c r="T63" s="504" t="s">
        <v>488</v>
      </c>
      <c r="U63" s="504" t="s">
        <v>488</v>
      </c>
      <c r="V63" s="504" t="s">
        <v>488</v>
      </c>
      <c r="W63" s="504" t="s">
        <v>488</v>
      </c>
      <c r="X63" s="504" t="s">
        <v>488</v>
      </c>
      <c r="Y63" s="504" t="s">
        <v>488</v>
      </c>
      <c r="Z63" s="504" t="s">
        <v>488</v>
      </c>
      <c r="AA63" s="504" t="s">
        <v>488</v>
      </c>
    </row>
    <row r="64" spans="1:27" s="482" customFormat="1" ht="63" x14ac:dyDescent="0.25">
      <c r="A64" s="480" t="s">
        <v>711</v>
      </c>
      <c r="B64" s="481" t="s">
        <v>712</v>
      </c>
      <c r="C64" s="483" t="s">
        <v>587</v>
      </c>
      <c r="D64" s="504" t="s">
        <v>488</v>
      </c>
      <c r="E64" s="504" t="s">
        <v>488</v>
      </c>
      <c r="F64" s="504" t="s">
        <v>488</v>
      </c>
      <c r="G64" s="504" t="s">
        <v>488</v>
      </c>
      <c r="H64" s="504" t="s">
        <v>488</v>
      </c>
      <c r="I64" s="531" t="s">
        <v>488</v>
      </c>
      <c r="J64" s="504" t="s">
        <v>488</v>
      </c>
      <c r="K64" s="504" t="s">
        <v>488</v>
      </c>
      <c r="L64" s="504" t="s">
        <v>488</v>
      </c>
      <c r="M64" s="504" t="s">
        <v>488</v>
      </c>
      <c r="N64" s="504" t="s">
        <v>488</v>
      </c>
      <c r="O64" s="504" t="s">
        <v>488</v>
      </c>
      <c r="P64" s="504" t="s">
        <v>488</v>
      </c>
      <c r="Q64" s="504" t="s">
        <v>488</v>
      </c>
      <c r="R64" s="504" t="s">
        <v>488</v>
      </c>
      <c r="S64" s="504" t="s">
        <v>488</v>
      </c>
      <c r="T64" s="504" t="s">
        <v>488</v>
      </c>
      <c r="U64" s="504" t="s">
        <v>488</v>
      </c>
      <c r="V64" s="504" t="s">
        <v>488</v>
      </c>
      <c r="W64" s="504" t="s">
        <v>488</v>
      </c>
      <c r="X64" s="504" t="s">
        <v>488</v>
      </c>
      <c r="Y64" s="504" t="s">
        <v>488</v>
      </c>
      <c r="Z64" s="504" t="s">
        <v>488</v>
      </c>
      <c r="AA64" s="504" t="s">
        <v>488</v>
      </c>
    </row>
    <row r="65" spans="1:27" s="482" customFormat="1" ht="47.25" x14ac:dyDescent="0.25">
      <c r="A65" s="480" t="s">
        <v>713</v>
      </c>
      <c r="B65" s="481" t="s">
        <v>714</v>
      </c>
      <c r="C65" s="483" t="s">
        <v>587</v>
      </c>
      <c r="D65" s="504" t="s">
        <v>488</v>
      </c>
      <c r="E65" s="504" t="s">
        <v>488</v>
      </c>
      <c r="F65" s="504" t="s">
        <v>488</v>
      </c>
      <c r="G65" s="504" t="s">
        <v>488</v>
      </c>
      <c r="H65" s="504" t="s">
        <v>488</v>
      </c>
      <c r="I65" s="531" t="s">
        <v>488</v>
      </c>
      <c r="J65" s="504" t="s">
        <v>488</v>
      </c>
      <c r="K65" s="504" t="s">
        <v>488</v>
      </c>
      <c r="L65" s="504" t="s">
        <v>488</v>
      </c>
      <c r="M65" s="504" t="s">
        <v>488</v>
      </c>
      <c r="N65" s="504" t="s">
        <v>488</v>
      </c>
      <c r="O65" s="504" t="s">
        <v>488</v>
      </c>
      <c r="P65" s="504" t="s">
        <v>488</v>
      </c>
      <c r="Q65" s="504" t="s">
        <v>488</v>
      </c>
      <c r="R65" s="504" t="s">
        <v>488</v>
      </c>
      <c r="S65" s="504" t="s">
        <v>488</v>
      </c>
      <c r="T65" s="504" t="s">
        <v>488</v>
      </c>
      <c r="U65" s="504" t="s">
        <v>488</v>
      </c>
      <c r="V65" s="504" t="s">
        <v>488</v>
      </c>
      <c r="W65" s="504" t="s">
        <v>488</v>
      </c>
      <c r="X65" s="504" t="s">
        <v>488</v>
      </c>
      <c r="Y65" s="504" t="s">
        <v>488</v>
      </c>
      <c r="Z65" s="504" t="s">
        <v>488</v>
      </c>
      <c r="AA65" s="504" t="s">
        <v>488</v>
      </c>
    </row>
    <row r="66" spans="1:27" s="482" customFormat="1" ht="63" x14ac:dyDescent="0.25">
      <c r="A66" s="480" t="s">
        <v>715</v>
      </c>
      <c r="B66" s="481" t="s">
        <v>716</v>
      </c>
      <c r="C66" s="483" t="s">
        <v>587</v>
      </c>
      <c r="D66" s="504" t="s">
        <v>488</v>
      </c>
      <c r="E66" s="504" t="s">
        <v>488</v>
      </c>
      <c r="F66" s="504" t="s">
        <v>488</v>
      </c>
      <c r="G66" s="504" t="s">
        <v>488</v>
      </c>
      <c r="H66" s="504" t="s">
        <v>488</v>
      </c>
      <c r="I66" s="531" t="s">
        <v>488</v>
      </c>
      <c r="J66" s="504" t="s">
        <v>488</v>
      </c>
      <c r="K66" s="504" t="s">
        <v>488</v>
      </c>
      <c r="L66" s="504" t="s">
        <v>488</v>
      </c>
      <c r="M66" s="504" t="s">
        <v>488</v>
      </c>
      <c r="N66" s="504" t="s">
        <v>488</v>
      </c>
      <c r="O66" s="504" t="s">
        <v>488</v>
      </c>
      <c r="P66" s="504" t="s">
        <v>488</v>
      </c>
      <c r="Q66" s="504" t="s">
        <v>488</v>
      </c>
      <c r="R66" s="504" t="s">
        <v>488</v>
      </c>
      <c r="S66" s="504" t="s">
        <v>488</v>
      </c>
      <c r="T66" s="504" t="s">
        <v>488</v>
      </c>
      <c r="U66" s="504" t="s">
        <v>488</v>
      </c>
      <c r="V66" s="504" t="s">
        <v>488</v>
      </c>
      <c r="W66" s="504" t="s">
        <v>488</v>
      </c>
      <c r="X66" s="504" t="s">
        <v>488</v>
      </c>
      <c r="Y66" s="504" t="s">
        <v>488</v>
      </c>
      <c r="Z66" s="504" t="s">
        <v>488</v>
      </c>
      <c r="AA66" s="504" t="s">
        <v>488</v>
      </c>
    </row>
    <row r="67" spans="1:27" s="487" customFormat="1" ht="63" x14ac:dyDescent="0.25">
      <c r="A67" s="484" t="s">
        <v>717</v>
      </c>
      <c r="B67" s="485" t="s">
        <v>718</v>
      </c>
      <c r="C67" s="486" t="s">
        <v>587</v>
      </c>
      <c r="D67" s="505">
        <f>SUM(D68,D69)</f>
        <v>0</v>
      </c>
      <c r="E67" s="505" t="s">
        <v>488</v>
      </c>
      <c r="F67" s="505">
        <f>SUM(F68,F69)</f>
        <v>0</v>
      </c>
      <c r="G67" s="505" t="s">
        <v>488</v>
      </c>
      <c r="H67" s="505">
        <f>SUM(H68,H69)</f>
        <v>0</v>
      </c>
      <c r="I67" s="531" t="s">
        <v>488</v>
      </c>
      <c r="J67" s="505">
        <f>SUM(J68,J69)</f>
        <v>0</v>
      </c>
      <c r="K67" s="505" t="s">
        <v>488</v>
      </c>
      <c r="L67" s="505">
        <f>SUM(L68,L69)</f>
        <v>0</v>
      </c>
      <c r="M67" s="505" t="s">
        <v>488</v>
      </c>
      <c r="N67" s="505">
        <f>SUM(N68,N69)</f>
        <v>0</v>
      </c>
      <c r="O67" s="505" t="s">
        <v>488</v>
      </c>
      <c r="P67" s="505">
        <f>SUM(P68,P69)</f>
        <v>0</v>
      </c>
      <c r="Q67" s="505" t="s">
        <v>488</v>
      </c>
      <c r="R67" s="505">
        <f>SUM(R68,R69)</f>
        <v>0</v>
      </c>
      <c r="S67" s="505" t="s">
        <v>488</v>
      </c>
      <c r="T67" s="505">
        <f>SUM(T68,T69)</f>
        <v>0</v>
      </c>
      <c r="U67" s="505" t="s">
        <v>488</v>
      </c>
      <c r="V67" s="505">
        <f>SUM(V68,V69)</f>
        <v>0</v>
      </c>
      <c r="W67" s="505" t="s">
        <v>488</v>
      </c>
      <c r="X67" s="505">
        <f>SUM(X68,X69)</f>
        <v>0</v>
      </c>
      <c r="Y67" s="505" t="s">
        <v>488</v>
      </c>
      <c r="Z67" s="505">
        <f>SUM(Z68,Z69)</f>
        <v>0</v>
      </c>
      <c r="AA67" s="505" t="s">
        <v>488</v>
      </c>
    </row>
    <row r="68" spans="1:27" s="482" customFormat="1" ht="31.5" x14ac:dyDescent="0.25">
      <c r="A68" s="480" t="s">
        <v>719</v>
      </c>
      <c r="B68" s="481" t="s">
        <v>720</v>
      </c>
      <c r="C68" s="483" t="s">
        <v>587</v>
      </c>
      <c r="D68" s="504" t="s">
        <v>488</v>
      </c>
      <c r="E68" s="504" t="s">
        <v>488</v>
      </c>
      <c r="F68" s="504" t="s">
        <v>488</v>
      </c>
      <c r="G68" s="504" t="s">
        <v>488</v>
      </c>
      <c r="H68" s="504" t="s">
        <v>488</v>
      </c>
      <c r="I68" s="531" t="s">
        <v>488</v>
      </c>
      <c r="J68" s="504" t="s">
        <v>488</v>
      </c>
      <c r="K68" s="504" t="s">
        <v>488</v>
      </c>
      <c r="L68" s="504" t="s">
        <v>488</v>
      </c>
      <c r="M68" s="504" t="s">
        <v>488</v>
      </c>
      <c r="N68" s="504" t="s">
        <v>488</v>
      </c>
      <c r="O68" s="504" t="s">
        <v>488</v>
      </c>
      <c r="P68" s="504" t="s">
        <v>488</v>
      </c>
      <c r="Q68" s="504" t="s">
        <v>488</v>
      </c>
      <c r="R68" s="504" t="s">
        <v>488</v>
      </c>
      <c r="S68" s="504" t="s">
        <v>488</v>
      </c>
      <c r="T68" s="504" t="s">
        <v>488</v>
      </c>
      <c r="U68" s="504" t="s">
        <v>488</v>
      </c>
      <c r="V68" s="504" t="s">
        <v>488</v>
      </c>
      <c r="W68" s="504" t="s">
        <v>488</v>
      </c>
      <c r="X68" s="504" t="s">
        <v>488</v>
      </c>
      <c r="Y68" s="504" t="s">
        <v>488</v>
      </c>
      <c r="Z68" s="504" t="s">
        <v>488</v>
      </c>
      <c r="AA68" s="504" t="s">
        <v>488</v>
      </c>
    </row>
    <row r="69" spans="1:27" s="482" customFormat="1" ht="47.25" x14ac:dyDescent="0.25">
      <c r="A69" s="480" t="s">
        <v>721</v>
      </c>
      <c r="B69" s="481" t="s">
        <v>722</v>
      </c>
      <c r="C69" s="483" t="s">
        <v>587</v>
      </c>
      <c r="D69" s="504" t="s">
        <v>488</v>
      </c>
      <c r="E69" s="504" t="s">
        <v>488</v>
      </c>
      <c r="F69" s="504" t="s">
        <v>488</v>
      </c>
      <c r="G69" s="504" t="s">
        <v>488</v>
      </c>
      <c r="H69" s="504" t="s">
        <v>488</v>
      </c>
      <c r="I69" s="531" t="s">
        <v>488</v>
      </c>
      <c r="J69" s="504" t="s">
        <v>488</v>
      </c>
      <c r="K69" s="504" t="s">
        <v>488</v>
      </c>
      <c r="L69" s="504" t="s">
        <v>488</v>
      </c>
      <c r="M69" s="504" t="s">
        <v>488</v>
      </c>
      <c r="N69" s="504" t="s">
        <v>488</v>
      </c>
      <c r="O69" s="504" t="s">
        <v>488</v>
      </c>
      <c r="P69" s="504" t="s">
        <v>488</v>
      </c>
      <c r="Q69" s="504" t="s">
        <v>488</v>
      </c>
      <c r="R69" s="504" t="s">
        <v>488</v>
      </c>
      <c r="S69" s="504" t="s">
        <v>488</v>
      </c>
      <c r="T69" s="504" t="s">
        <v>488</v>
      </c>
      <c r="U69" s="504" t="s">
        <v>488</v>
      </c>
      <c r="V69" s="504" t="s">
        <v>488</v>
      </c>
      <c r="W69" s="504" t="s">
        <v>488</v>
      </c>
      <c r="X69" s="504" t="s">
        <v>488</v>
      </c>
      <c r="Y69" s="504" t="s">
        <v>488</v>
      </c>
      <c r="Z69" s="504" t="s">
        <v>488</v>
      </c>
      <c r="AA69" s="504" t="s">
        <v>488</v>
      </c>
    </row>
    <row r="70" spans="1:27" s="493" customFormat="1" ht="63" x14ac:dyDescent="0.25">
      <c r="A70" s="490" t="s">
        <v>183</v>
      </c>
      <c r="B70" s="491" t="s">
        <v>723</v>
      </c>
      <c r="C70" s="492" t="s">
        <v>587</v>
      </c>
      <c r="D70" s="508">
        <f>SUM(D71,D72)</f>
        <v>0</v>
      </c>
      <c r="E70" s="508" t="s">
        <v>488</v>
      </c>
      <c r="F70" s="508">
        <f>SUM(F71,F72)</f>
        <v>0</v>
      </c>
      <c r="G70" s="508" t="s">
        <v>488</v>
      </c>
      <c r="H70" s="508">
        <f>SUM(H71,H72)</f>
        <v>0</v>
      </c>
      <c r="I70" s="531" t="s">
        <v>488</v>
      </c>
      <c r="J70" s="508">
        <f>SUM(J71,J72)</f>
        <v>0</v>
      </c>
      <c r="K70" s="508" t="s">
        <v>488</v>
      </c>
      <c r="L70" s="508">
        <f>SUM(L71,L72)</f>
        <v>0</v>
      </c>
      <c r="M70" s="508" t="s">
        <v>488</v>
      </c>
      <c r="N70" s="508">
        <f>SUM(N71,N72)</f>
        <v>0</v>
      </c>
      <c r="O70" s="508" t="s">
        <v>488</v>
      </c>
      <c r="P70" s="508">
        <f>SUM(P71,P72)</f>
        <v>0</v>
      </c>
      <c r="Q70" s="508" t="s">
        <v>488</v>
      </c>
      <c r="R70" s="508">
        <f>SUM(R71,R72)</f>
        <v>0</v>
      </c>
      <c r="S70" s="508" t="s">
        <v>488</v>
      </c>
      <c r="T70" s="508">
        <f>SUM(T71,T72)</f>
        <v>0</v>
      </c>
      <c r="U70" s="508" t="s">
        <v>488</v>
      </c>
      <c r="V70" s="508">
        <f>SUM(V71,V72)</f>
        <v>0</v>
      </c>
      <c r="W70" s="508" t="s">
        <v>488</v>
      </c>
      <c r="X70" s="508">
        <f>SUM(X71,X72)</f>
        <v>0</v>
      </c>
      <c r="Y70" s="508" t="s">
        <v>488</v>
      </c>
      <c r="Z70" s="508">
        <f>SUM(Z71,Z72)</f>
        <v>0</v>
      </c>
      <c r="AA70" s="508" t="s">
        <v>488</v>
      </c>
    </row>
    <row r="71" spans="1:27" s="487" customFormat="1" ht="63" x14ac:dyDescent="0.25">
      <c r="A71" s="484" t="s">
        <v>724</v>
      </c>
      <c r="B71" s="485" t="s">
        <v>725</v>
      </c>
      <c r="C71" s="486" t="s">
        <v>587</v>
      </c>
      <c r="D71" s="505" t="s">
        <v>488</v>
      </c>
      <c r="E71" s="505" t="s">
        <v>488</v>
      </c>
      <c r="F71" s="505" t="s">
        <v>488</v>
      </c>
      <c r="G71" s="505" t="s">
        <v>488</v>
      </c>
      <c r="H71" s="505" t="s">
        <v>488</v>
      </c>
      <c r="I71" s="531" t="s">
        <v>488</v>
      </c>
      <c r="J71" s="505" t="s">
        <v>488</v>
      </c>
      <c r="K71" s="505" t="s">
        <v>488</v>
      </c>
      <c r="L71" s="505" t="s">
        <v>488</v>
      </c>
      <c r="M71" s="505" t="s">
        <v>488</v>
      </c>
      <c r="N71" s="505" t="s">
        <v>488</v>
      </c>
      <c r="O71" s="505" t="s">
        <v>488</v>
      </c>
      <c r="P71" s="505" t="s">
        <v>488</v>
      </c>
      <c r="Q71" s="505" t="s">
        <v>488</v>
      </c>
      <c r="R71" s="505" t="s">
        <v>488</v>
      </c>
      <c r="S71" s="505" t="s">
        <v>488</v>
      </c>
      <c r="T71" s="505" t="s">
        <v>488</v>
      </c>
      <c r="U71" s="505" t="s">
        <v>488</v>
      </c>
      <c r="V71" s="505" t="s">
        <v>488</v>
      </c>
      <c r="W71" s="505" t="s">
        <v>488</v>
      </c>
      <c r="X71" s="505" t="s">
        <v>488</v>
      </c>
      <c r="Y71" s="505" t="s">
        <v>488</v>
      </c>
      <c r="Z71" s="505" t="s">
        <v>488</v>
      </c>
      <c r="AA71" s="505" t="s">
        <v>488</v>
      </c>
    </row>
    <row r="72" spans="1:27" s="487" customFormat="1" ht="63" x14ac:dyDescent="0.25">
      <c r="A72" s="484" t="s">
        <v>726</v>
      </c>
      <c r="B72" s="485" t="s">
        <v>727</v>
      </c>
      <c r="C72" s="486" t="s">
        <v>587</v>
      </c>
      <c r="D72" s="505" t="s">
        <v>488</v>
      </c>
      <c r="E72" s="505" t="s">
        <v>488</v>
      </c>
      <c r="F72" s="505" t="s">
        <v>488</v>
      </c>
      <c r="G72" s="505" t="s">
        <v>488</v>
      </c>
      <c r="H72" s="505" t="s">
        <v>488</v>
      </c>
      <c r="I72" s="531" t="s">
        <v>488</v>
      </c>
      <c r="J72" s="505" t="s">
        <v>488</v>
      </c>
      <c r="K72" s="505" t="s">
        <v>488</v>
      </c>
      <c r="L72" s="505" t="s">
        <v>488</v>
      </c>
      <c r="M72" s="505" t="s">
        <v>488</v>
      </c>
      <c r="N72" s="505" t="s">
        <v>488</v>
      </c>
      <c r="O72" s="505" t="s">
        <v>488</v>
      </c>
      <c r="P72" s="505" t="s">
        <v>488</v>
      </c>
      <c r="Q72" s="505" t="s">
        <v>488</v>
      </c>
      <c r="R72" s="505" t="s">
        <v>488</v>
      </c>
      <c r="S72" s="505" t="s">
        <v>488</v>
      </c>
      <c r="T72" s="505" t="s">
        <v>488</v>
      </c>
      <c r="U72" s="505" t="s">
        <v>488</v>
      </c>
      <c r="V72" s="505" t="s">
        <v>488</v>
      </c>
      <c r="W72" s="505" t="s">
        <v>488</v>
      </c>
      <c r="X72" s="505" t="s">
        <v>488</v>
      </c>
      <c r="Y72" s="505" t="s">
        <v>488</v>
      </c>
      <c r="Z72" s="505" t="s">
        <v>488</v>
      </c>
      <c r="AA72" s="505" t="s">
        <v>488</v>
      </c>
    </row>
    <row r="73" spans="1:27" s="493" customFormat="1" ht="47.25" x14ac:dyDescent="0.25">
      <c r="A73" s="490" t="s">
        <v>182</v>
      </c>
      <c r="B73" s="491" t="s">
        <v>728</v>
      </c>
      <c r="C73" s="515" t="s">
        <v>587</v>
      </c>
      <c r="D73" s="508" t="s">
        <v>488</v>
      </c>
      <c r="E73" s="508" t="s">
        <v>488</v>
      </c>
      <c r="F73" s="508" t="s">
        <v>488</v>
      </c>
      <c r="G73" s="508" t="s">
        <v>488</v>
      </c>
      <c r="H73" s="508" t="s">
        <v>488</v>
      </c>
      <c r="I73" s="531" t="s">
        <v>488</v>
      </c>
      <c r="J73" s="508" t="s">
        <v>488</v>
      </c>
      <c r="K73" s="508" t="s">
        <v>488</v>
      </c>
      <c r="L73" s="508" t="s">
        <v>488</v>
      </c>
      <c r="M73" s="508" t="s">
        <v>488</v>
      </c>
      <c r="N73" s="508" t="s">
        <v>488</v>
      </c>
      <c r="O73" s="508" t="s">
        <v>488</v>
      </c>
      <c r="P73" s="508" t="s">
        <v>488</v>
      </c>
      <c r="Q73" s="508" t="s">
        <v>488</v>
      </c>
      <c r="R73" s="508" t="s">
        <v>488</v>
      </c>
      <c r="S73" s="508" t="s">
        <v>488</v>
      </c>
      <c r="T73" s="508" t="s">
        <v>488</v>
      </c>
      <c r="U73" s="508" t="s">
        <v>488</v>
      </c>
      <c r="V73" s="508" t="s">
        <v>488</v>
      </c>
      <c r="W73" s="508" t="s">
        <v>488</v>
      </c>
      <c r="X73" s="508" t="s">
        <v>488</v>
      </c>
      <c r="Y73" s="508" t="s">
        <v>488</v>
      </c>
      <c r="Z73" s="508" t="s">
        <v>488</v>
      </c>
      <c r="AA73" s="508" t="s">
        <v>488</v>
      </c>
    </row>
    <row r="74" spans="1:27" s="493" customFormat="1" ht="47.25" x14ac:dyDescent="0.25">
      <c r="A74" s="490" t="s">
        <v>180</v>
      </c>
      <c r="B74" s="494" t="s">
        <v>729</v>
      </c>
      <c r="C74" s="515" t="s">
        <v>587</v>
      </c>
      <c r="D74" s="508" t="s">
        <v>488</v>
      </c>
      <c r="E74" s="508" t="s">
        <v>488</v>
      </c>
      <c r="F74" s="508" t="s">
        <v>488</v>
      </c>
      <c r="G74" s="508" t="s">
        <v>488</v>
      </c>
      <c r="H74" s="508" t="s">
        <v>488</v>
      </c>
      <c r="I74" s="531" t="s">
        <v>488</v>
      </c>
      <c r="J74" s="508" t="s">
        <v>488</v>
      </c>
      <c r="K74" s="508" t="s">
        <v>488</v>
      </c>
      <c r="L74" s="508" t="s">
        <v>488</v>
      </c>
      <c r="M74" s="508" t="s">
        <v>488</v>
      </c>
      <c r="N74" s="508" t="s">
        <v>488</v>
      </c>
      <c r="O74" s="508" t="s">
        <v>488</v>
      </c>
      <c r="P74" s="508" t="s">
        <v>488</v>
      </c>
      <c r="Q74" s="508" t="s">
        <v>488</v>
      </c>
      <c r="R74" s="508" t="s">
        <v>488</v>
      </c>
      <c r="S74" s="508" t="s">
        <v>488</v>
      </c>
      <c r="T74" s="508" t="s">
        <v>488</v>
      </c>
      <c r="U74" s="508" t="s">
        <v>488</v>
      </c>
      <c r="V74" s="508" t="s">
        <v>488</v>
      </c>
      <c r="W74" s="508" t="s">
        <v>488</v>
      </c>
      <c r="X74" s="508" t="s">
        <v>488</v>
      </c>
      <c r="Y74" s="508" t="s">
        <v>488</v>
      </c>
      <c r="Z74" s="508" t="s">
        <v>488</v>
      </c>
      <c r="AA74" s="508" t="s">
        <v>488</v>
      </c>
    </row>
    <row r="75" spans="1:27" s="493" customFormat="1" ht="31.5" x14ac:dyDescent="0.25">
      <c r="A75" s="490" t="s">
        <v>730</v>
      </c>
      <c r="B75" s="494" t="s">
        <v>731</v>
      </c>
      <c r="C75" s="516" t="s">
        <v>587</v>
      </c>
      <c r="D75" s="508" t="s">
        <v>488</v>
      </c>
      <c r="E75" s="508" t="s">
        <v>488</v>
      </c>
      <c r="F75" s="508" t="s">
        <v>488</v>
      </c>
      <c r="G75" s="508" t="s">
        <v>488</v>
      </c>
      <c r="H75" s="508" t="s">
        <v>488</v>
      </c>
      <c r="I75" s="531" t="s">
        <v>488</v>
      </c>
      <c r="J75" s="508" t="s">
        <v>488</v>
      </c>
      <c r="K75" s="508" t="s">
        <v>488</v>
      </c>
      <c r="L75" s="508" t="s">
        <v>488</v>
      </c>
      <c r="M75" s="508" t="s">
        <v>488</v>
      </c>
      <c r="N75" s="508" t="s">
        <v>488</v>
      </c>
      <c r="O75" s="508" t="s">
        <v>488</v>
      </c>
      <c r="P75" s="508" t="s">
        <v>488</v>
      </c>
      <c r="Q75" s="508" t="s">
        <v>488</v>
      </c>
      <c r="R75" s="508" t="s">
        <v>488</v>
      </c>
      <c r="S75" s="508" t="s">
        <v>488</v>
      </c>
      <c r="T75" s="508" t="s">
        <v>488</v>
      </c>
      <c r="U75" s="508" t="s">
        <v>488</v>
      </c>
      <c r="V75" s="508" t="s">
        <v>488</v>
      </c>
      <c r="W75" s="508" t="s">
        <v>488</v>
      </c>
      <c r="X75" s="508" t="s">
        <v>488</v>
      </c>
      <c r="Y75" s="508" t="s">
        <v>488</v>
      </c>
      <c r="Z75" s="508" t="s">
        <v>488</v>
      </c>
      <c r="AA75" s="508" t="s">
        <v>488</v>
      </c>
    </row>
    <row r="81" spans="1:1" x14ac:dyDescent="0.25">
      <c r="A81" s="517" t="s">
        <v>736</v>
      </c>
    </row>
  </sheetData>
  <mergeCells count="35">
    <mergeCell ref="R17:S17"/>
    <mergeCell ref="T17:U17"/>
    <mergeCell ref="H17:I17"/>
    <mergeCell ref="J17:K17"/>
    <mergeCell ref="L17:M17"/>
    <mergeCell ref="N17:O17"/>
    <mergeCell ref="P17:Q17"/>
    <mergeCell ref="A15:A18"/>
    <mergeCell ref="B15:B18"/>
    <mergeCell ref="C15:C18"/>
    <mergeCell ref="D15:AA15"/>
    <mergeCell ref="D16:G16"/>
    <mergeCell ref="H16:I16"/>
    <mergeCell ref="J16:K16"/>
    <mergeCell ref="L16:O16"/>
    <mergeCell ref="P16:S16"/>
    <mergeCell ref="T16:W16"/>
    <mergeCell ref="V17:W17"/>
    <mergeCell ref="X17:Y17"/>
    <mergeCell ref="Z17:AA17"/>
    <mergeCell ref="X16:AA16"/>
    <mergeCell ref="D17:E17"/>
    <mergeCell ref="F17:G17"/>
    <mergeCell ref="A14:AA14"/>
    <mergeCell ref="X1:AA1"/>
    <mergeCell ref="X2:AA2"/>
    <mergeCell ref="A4:AA4"/>
    <mergeCell ref="A5:AA5"/>
    <mergeCell ref="D7:G7"/>
    <mergeCell ref="H7:R7"/>
    <mergeCell ref="I8:O8"/>
    <mergeCell ref="A10:AA10"/>
    <mergeCell ref="A12:G12"/>
    <mergeCell ref="H12:Z12"/>
    <mergeCell ref="H13:Z13"/>
  </mergeCells>
  <pageMargins left="0.7" right="0.7" top="0.75" bottom="0.75" header="0.3" footer="0.3"/>
  <legacyDrawing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96"/>
  <sheetViews>
    <sheetView view="pageBreakPreview" topLeftCell="A25" zoomScaleSheetLayoutView="100" workbookViewId="0">
      <selection activeCell="L23" sqref="L23"/>
    </sheetView>
  </sheetViews>
  <sheetFormatPr defaultRowHeight="15" x14ac:dyDescent="0.25"/>
  <cols>
    <col min="1" max="3" width="9.140625" style="128"/>
    <col min="4" max="4" width="18.5703125" style="128" customWidth="1"/>
    <col min="5" max="12" width="9.140625" style="128" hidden="1" customWidth="1"/>
    <col min="13" max="13" width="4.7109375" style="128" hidden="1" customWidth="1"/>
    <col min="14" max="17" width="9.140625" style="128" hidden="1" customWidth="1"/>
    <col min="18" max="18" width="4.7109375" style="128" hidden="1" customWidth="1"/>
    <col min="19" max="36" width="9.140625" style="128" hidden="1" customWidth="1"/>
    <col min="37" max="37" width="9.140625" style="128"/>
    <col min="38" max="38" width="7.7109375" style="128" customWidth="1"/>
    <col min="39" max="39" width="3.140625" style="128" customWidth="1"/>
    <col min="40" max="40" width="13.5703125" style="128" customWidth="1"/>
    <col min="41" max="41" width="16.5703125" style="128" customWidth="1"/>
    <col min="42" max="42" width="15.7109375" style="128" customWidth="1"/>
    <col min="43" max="43" width="9.5703125" style="128" customWidth="1"/>
    <col min="44" max="44" width="8.5703125" style="128" customWidth="1"/>
    <col min="45" max="16384" width="9.140625" style="128"/>
  </cols>
  <sheetData>
    <row r="1" spans="1:44" s="12" customFormat="1" ht="18.75" customHeight="1" x14ac:dyDescent="0.2">
      <c r="A1" s="18"/>
      <c r="I1" s="16"/>
      <c r="J1" s="16"/>
      <c r="K1" s="43" t="s">
        <v>70</v>
      </c>
      <c r="AR1" s="43" t="s">
        <v>70</v>
      </c>
    </row>
    <row r="2" spans="1:44" s="12" customFormat="1" ht="18.75" customHeight="1" x14ac:dyDescent="0.3">
      <c r="A2" s="18"/>
      <c r="I2" s="16"/>
      <c r="J2" s="16"/>
      <c r="K2" s="15" t="s">
        <v>12</v>
      </c>
      <c r="AR2" s="15" t="s">
        <v>12</v>
      </c>
    </row>
    <row r="3" spans="1:44" s="12" customFormat="1" ht="18.75" x14ac:dyDescent="0.3">
      <c r="A3" s="17"/>
      <c r="I3" s="16"/>
      <c r="J3" s="16"/>
      <c r="K3" s="15" t="s">
        <v>69</v>
      </c>
      <c r="AR3" s="15" t="s">
        <v>322</v>
      </c>
    </row>
    <row r="4" spans="1:44" s="12" customFormat="1" ht="18.75" x14ac:dyDescent="0.3">
      <c r="A4" s="17"/>
      <c r="I4" s="16"/>
      <c r="J4" s="16"/>
      <c r="K4" s="15"/>
    </row>
    <row r="5" spans="1:44" s="12" customFormat="1" ht="18.75" customHeight="1" x14ac:dyDescent="0.2">
      <c r="A5" s="1172" t="s">
        <v>326</v>
      </c>
      <c r="B5" s="1172"/>
      <c r="C5" s="1172"/>
      <c r="D5" s="1172"/>
      <c r="E5" s="1172"/>
      <c r="F5" s="1172"/>
      <c r="G5" s="1172"/>
      <c r="H5" s="1172"/>
      <c r="I5" s="1172"/>
      <c r="J5" s="1172"/>
      <c r="K5" s="1172"/>
      <c r="L5" s="1172"/>
      <c r="M5" s="1172"/>
      <c r="N5" s="1172"/>
      <c r="O5" s="1172"/>
      <c r="P5" s="1172"/>
      <c r="Q5" s="1172"/>
      <c r="R5" s="1172"/>
      <c r="S5" s="1172"/>
      <c r="T5" s="1172"/>
      <c r="U5" s="1172"/>
      <c r="V5" s="1172"/>
      <c r="W5" s="1172"/>
      <c r="X5" s="1172"/>
      <c r="Y5" s="1172"/>
      <c r="Z5" s="1172"/>
      <c r="AA5" s="1172"/>
      <c r="AB5" s="1172"/>
      <c r="AC5" s="1172"/>
      <c r="AD5" s="1172"/>
      <c r="AE5" s="1172"/>
      <c r="AF5" s="1172"/>
      <c r="AG5" s="1172"/>
      <c r="AH5" s="1172"/>
      <c r="AI5" s="1172"/>
      <c r="AJ5" s="1172"/>
      <c r="AK5" s="1172"/>
      <c r="AL5" s="1172"/>
      <c r="AM5" s="1172"/>
      <c r="AN5" s="1172"/>
      <c r="AO5" s="1172"/>
      <c r="AP5" s="1172"/>
      <c r="AQ5" s="1172"/>
      <c r="AR5" s="1172"/>
    </row>
    <row r="6" spans="1:44" s="12" customFormat="1" ht="18.75" x14ac:dyDescent="0.3">
      <c r="A6" s="17"/>
      <c r="I6" s="16"/>
      <c r="J6" s="16"/>
      <c r="K6" s="15"/>
    </row>
    <row r="7" spans="1:44" s="12" customFormat="1" ht="18.75" x14ac:dyDescent="0.2">
      <c r="A7" s="1176" t="s">
        <v>11</v>
      </c>
      <c r="B7" s="1176"/>
      <c r="C7" s="1176"/>
      <c r="D7" s="1176"/>
      <c r="E7" s="1176"/>
      <c r="F7" s="1176"/>
      <c r="G7" s="1176"/>
      <c r="H7" s="1176"/>
      <c r="I7" s="1176"/>
      <c r="J7" s="1176"/>
      <c r="K7" s="1176"/>
      <c r="L7" s="1176"/>
      <c r="M7" s="1176"/>
      <c r="N7" s="1176"/>
      <c r="O7" s="1176"/>
      <c r="P7" s="1176"/>
      <c r="Q7" s="1176"/>
      <c r="R7" s="1176"/>
      <c r="S7" s="1176"/>
      <c r="T7" s="1176"/>
      <c r="U7" s="1176"/>
      <c r="V7" s="1176"/>
      <c r="W7" s="1176"/>
      <c r="X7" s="1176"/>
      <c r="Y7" s="1176"/>
      <c r="Z7" s="1176"/>
      <c r="AA7" s="1176"/>
      <c r="AB7" s="1176"/>
      <c r="AC7" s="1176"/>
      <c r="AD7" s="1176"/>
      <c r="AE7" s="1176"/>
      <c r="AF7" s="1176"/>
      <c r="AG7" s="1176"/>
      <c r="AH7" s="1176"/>
      <c r="AI7" s="1176"/>
      <c r="AJ7" s="1176"/>
      <c r="AK7" s="1176"/>
      <c r="AL7" s="1176"/>
      <c r="AM7" s="1176"/>
      <c r="AN7" s="1176"/>
      <c r="AO7" s="1176"/>
      <c r="AP7" s="1176"/>
      <c r="AQ7" s="1176"/>
      <c r="AR7" s="1176"/>
    </row>
    <row r="8" spans="1:44" s="12" customFormat="1" ht="18.75" x14ac:dyDescent="0.2">
      <c r="A8" s="14"/>
      <c r="B8" s="14"/>
      <c r="C8" s="14"/>
      <c r="D8" s="14"/>
      <c r="E8" s="14"/>
      <c r="F8" s="14"/>
      <c r="G8" s="14"/>
      <c r="H8" s="14"/>
      <c r="I8" s="14"/>
      <c r="J8" s="14"/>
      <c r="K8" s="14"/>
      <c r="L8" s="13"/>
      <c r="M8" s="13"/>
      <c r="N8" s="13"/>
      <c r="O8" s="13"/>
      <c r="P8" s="13"/>
      <c r="Q8" s="13"/>
      <c r="R8" s="13"/>
      <c r="S8" s="13"/>
      <c r="T8" s="13"/>
      <c r="U8" s="13"/>
      <c r="V8" s="13"/>
      <c r="W8" s="13"/>
      <c r="X8" s="13"/>
      <c r="Y8" s="13"/>
    </row>
    <row r="9" spans="1:44" s="12" customFormat="1" ht="18.75" customHeight="1" x14ac:dyDescent="0.2">
      <c r="A9" s="1290" t="s">
        <v>8</v>
      </c>
      <c r="B9" s="1290"/>
      <c r="C9" s="1290"/>
      <c r="D9" s="1290"/>
      <c r="E9" s="1290"/>
      <c r="F9" s="1290"/>
      <c r="G9" s="1290"/>
      <c r="H9" s="1290"/>
      <c r="I9" s="1290"/>
      <c r="J9" s="1290"/>
      <c r="K9" s="1290"/>
      <c r="L9" s="1290"/>
      <c r="M9" s="1290"/>
      <c r="N9" s="1290"/>
      <c r="O9" s="1290"/>
      <c r="P9" s="1290"/>
      <c r="Q9" s="1290"/>
      <c r="R9" s="1290"/>
      <c r="S9" s="1290"/>
      <c r="T9" s="1290"/>
      <c r="U9" s="1290"/>
      <c r="V9" s="1290"/>
      <c r="W9" s="1290"/>
      <c r="X9" s="1290"/>
      <c r="Y9" s="1290"/>
      <c r="Z9" s="1290"/>
      <c r="AA9" s="1290"/>
      <c r="AB9" s="1290"/>
      <c r="AC9" s="1290"/>
      <c r="AD9" s="1290"/>
      <c r="AE9" s="1290"/>
      <c r="AF9" s="1290"/>
      <c r="AG9" s="1290"/>
      <c r="AH9" s="1290"/>
      <c r="AI9" s="1290"/>
      <c r="AJ9" s="1290"/>
      <c r="AK9" s="1290"/>
      <c r="AL9" s="1290"/>
      <c r="AM9" s="1290"/>
      <c r="AN9" s="1290"/>
      <c r="AO9" s="1290"/>
      <c r="AP9" s="1290"/>
      <c r="AQ9" s="1290"/>
      <c r="AR9" s="1290"/>
    </row>
    <row r="10" spans="1:44" s="12" customFormat="1" ht="18.75" customHeight="1" x14ac:dyDescent="0.2">
      <c r="A10" s="1173" t="s">
        <v>10</v>
      </c>
      <c r="B10" s="1173"/>
      <c r="C10" s="1173"/>
      <c r="D10" s="1173"/>
      <c r="E10" s="1173"/>
      <c r="F10" s="1173"/>
      <c r="G10" s="1173"/>
      <c r="H10" s="1173"/>
      <c r="I10" s="1173"/>
      <c r="J10" s="1173"/>
      <c r="K10" s="1173"/>
      <c r="L10" s="1173"/>
      <c r="M10" s="1173"/>
      <c r="N10" s="1173"/>
      <c r="O10" s="1173"/>
      <c r="P10" s="1173"/>
      <c r="Q10" s="1173"/>
      <c r="R10" s="1173"/>
      <c r="S10" s="1173"/>
      <c r="T10" s="1173"/>
      <c r="U10" s="1173"/>
      <c r="V10" s="1173"/>
      <c r="W10" s="1173"/>
      <c r="X10" s="1173"/>
      <c r="Y10" s="1173"/>
      <c r="Z10" s="1173"/>
      <c r="AA10" s="1173"/>
      <c r="AB10" s="1173"/>
      <c r="AC10" s="1173"/>
      <c r="AD10" s="1173"/>
      <c r="AE10" s="1173"/>
      <c r="AF10" s="1173"/>
      <c r="AG10" s="1173"/>
      <c r="AH10" s="1173"/>
      <c r="AI10" s="1173"/>
      <c r="AJ10" s="1173"/>
      <c r="AK10" s="1173"/>
      <c r="AL10" s="1173"/>
      <c r="AM10" s="1173"/>
      <c r="AN10" s="1173"/>
      <c r="AO10" s="1173"/>
      <c r="AP10" s="1173"/>
      <c r="AQ10" s="1173"/>
      <c r="AR10" s="1173"/>
    </row>
    <row r="11" spans="1:44" s="12" customFormat="1" ht="18.75" x14ac:dyDescent="0.2">
      <c r="A11" s="14"/>
      <c r="B11" s="14"/>
      <c r="C11" s="14"/>
      <c r="D11" s="14"/>
      <c r="E11" s="14"/>
      <c r="F11" s="14"/>
      <c r="G11" s="14"/>
      <c r="H11" s="14"/>
      <c r="I11" s="14"/>
      <c r="J11" s="14"/>
      <c r="K11" s="14"/>
      <c r="L11" s="13"/>
      <c r="M11" s="13"/>
      <c r="N11" s="13"/>
      <c r="O11" s="13"/>
      <c r="P11" s="13"/>
      <c r="Q11" s="13"/>
      <c r="R11" s="13"/>
      <c r="S11" s="13"/>
      <c r="T11" s="13"/>
      <c r="U11" s="13"/>
      <c r="V11" s="13"/>
      <c r="W11" s="13"/>
      <c r="X11" s="13"/>
      <c r="Y11" s="13"/>
    </row>
    <row r="12" spans="1:44" s="12" customFormat="1" ht="18.75" customHeight="1" x14ac:dyDescent="0.2">
      <c r="A12" s="1290" t="s">
        <v>8</v>
      </c>
      <c r="B12" s="1290"/>
      <c r="C12" s="1290"/>
      <c r="D12" s="1290"/>
      <c r="E12" s="1290"/>
      <c r="F12" s="1290"/>
      <c r="G12" s="1290"/>
      <c r="H12" s="1290"/>
      <c r="I12" s="1290"/>
      <c r="J12" s="1290"/>
      <c r="K12" s="1290"/>
      <c r="L12" s="1290"/>
      <c r="M12" s="1290"/>
      <c r="N12" s="1290"/>
      <c r="O12" s="1290"/>
      <c r="P12" s="1290"/>
      <c r="Q12" s="1290"/>
      <c r="R12" s="1290"/>
      <c r="S12" s="1290"/>
      <c r="T12" s="1290"/>
      <c r="U12" s="1290"/>
      <c r="V12" s="1290"/>
      <c r="W12" s="1290"/>
      <c r="X12" s="1290"/>
      <c r="Y12" s="1290"/>
      <c r="Z12" s="1290"/>
      <c r="AA12" s="1290"/>
      <c r="AB12" s="1290"/>
      <c r="AC12" s="1290"/>
      <c r="AD12" s="1290"/>
      <c r="AE12" s="1290"/>
      <c r="AF12" s="1290"/>
      <c r="AG12" s="1290"/>
      <c r="AH12" s="1290"/>
      <c r="AI12" s="1290"/>
      <c r="AJ12" s="1290"/>
      <c r="AK12" s="1290"/>
      <c r="AL12" s="1290"/>
      <c r="AM12" s="1290"/>
      <c r="AN12" s="1290"/>
      <c r="AO12" s="1290"/>
      <c r="AP12" s="1290"/>
      <c r="AQ12" s="1290"/>
      <c r="AR12" s="1290"/>
    </row>
    <row r="13" spans="1:44" s="12" customFormat="1" ht="18.75" customHeight="1" x14ac:dyDescent="0.2">
      <c r="A13" s="1173" t="s">
        <v>9</v>
      </c>
      <c r="B13" s="1173"/>
      <c r="C13" s="1173"/>
      <c r="D13" s="1173"/>
      <c r="E13" s="1173"/>
      <c r="F13" s="1173"/>
      <c r="G13" s="1173"/>
      <c r="H13" s="1173"/>
      <c r="I13" s="1173"/>
      <c r="J13" s="1173"/>
      <c r="K13" s="1173"/>
      <c r="L13" s="1173"/>
      <c r="M13" s="1173"/>
      <c r="N13" s="1173"/>
      <c r="O13" s="1173"/>
      <c r="P13" s="1173"/>
      <c r="Q13" s="1173"/>
      <c r="R13" s="1173"/>
      <c r="S13" s="1173"/>
      <c r="T13" s="1173"/>
      <c r="U13" s="1173"/>
      <c r="V13" s="1173"/>
      <c r="W13" s="1173"/>
      <c r="X13" s="1173"/>
      <c r="Y13" s="1173"/>
      <c r="Z13" s="1173"/>
      <c r="AA13" s="1173"/>
      <c r="AB13" s="1173"/>
      <c r="AC13" s="1173"/>
      <c r="AD13" s="1173"/>
      <c r="AE13" s="1173"/>
      <c r="AF13" s="1173"/>
      <c r="AG13" s="1173"/>
      <c r="AH13" s="1173"/>
      <c r="AI13" s="1173"/>
      <c r="AJ13" s="1173"/>
      <c r="AK13" s="1173"/>
      <c r="AL13" s="1173"/>
      <c r="AM13" s="1173"/>
      <c r="AN13" s="1173"/>
      <c r="AO13" s="1173"/>
      <c r="AP13" s="1173"/>
      <c r="AQ13" s="1173"/>
      <c r="AR13" s="1173"/>
    </row>
    <row r="14" spans="1:44" s="9" customFormat="1" ht="15.75" customHeight="1" x14ac:dyDescent="0.2">
      <c r="A14" s="10"/>
      <c r="B14" s="10"/>
      <c r="C14" s="10"/>
      <c r="D14" s="10"/>
      <c r="E14" s="10"/>
      <c r="F14" s="10"/>
      <c r="G14" s="10"/>
      <c r="H14" s="10"/>
      <c r="I14" s="10"/>
      <c r="J14" s="10"/>
      <c r="K14" s="10"/>
      <c r="L14" s="10"/>
      <c r="M14" s="10"/>
      <c r="N14" s="10"/>
      <c r="O14" s="10"/>
      <c r="P14" s="10"/>
      <c r="Q14" s="10"/>
      <c r="R14" s="10"/>
      <c r="S14" s="10"/>
      <c r="T14" s="10"/>
      <c r="U14" s="10"/>
      <c r="V14" s="10"/>
      <c r="W14" s="10"/>
      <c r="X14" s="10"/>
      <c r="Y14" s="10"/>
    </row>
    <row r="15" spans="1:44" s="3" customFormat="1" ht="12" x14ac:dyDescent="0.2">
      <c r="A15" s="1290" t="s">
        <v>8</v>
      </c>
      <c r="B15" s="1290"/>
      <c r="C15" s="1290"/>
      <c r="D15" s="1290"/>
      <c r="E15" s="1290"/>
      <c r="F15" s="1290"/>
      <c r="G15" s="1290"/>
      <c r="H15" s="1290"/>
      <c r="I15" s="1290"/>
      <c r="J15" s="1290"/>
      <c r="K15" s="1290"/>
      <c r="L15" s="1290"/>
      <c r="M15" s="1290"/>
      <c r="N15" s="1290"/>
      <c r="O15" s="1290"/>
      <c r="P15" s="1290"/>
      <c r="Q15" s="1290"/>
      <c r="R15" s="1290"/>
      <c r="S15" s="1290"/>
      <c r="T15" s="1290"/>
      <c r="U15" s="1290"/>
      <c r="V15" s="1290"/>
      <c r="W15" s="1290"/>
      <c r="X15" s="1290"/>
      <c r="Y15" s="1290"/>
      <c r="Z15" s="1290"/>
      <c r="AA15" s="1290"/>
      <c r="AB15" s="1290"/>
      <c r="AC15" s="1290"/>
      <c r="AD15" s="1290"/>
      <c r="AE15" s="1290"/>
      <c r="AF15" s="1290"/>
      <c r="AG15" s="1290"/>
      <c r="AH15" s="1290"/>
      <c r="AI15" s="1290"/>
      <c r="AJ15" s="1290"/>
      <c r="AK15" s="1290"/>
      <c r="AL15" s="1290"/>
      <c r="AM15" s="1290"/>
      <c r="AN15" s="1290"/>
      <c r="AO15" s="1290"/>
      <c r="AP15" s="1290"/>
      <c r="AQ15" s="1290"/>
      <c r="AR15" s="1290"/>
    </row>
    <row r="16" spans="1:44" s="3" customFormat="1" ht="15" customHeight="1" x14ac:dyDescent="0.2">
      <c r="A16" s="1173" t="s">
        <v>7</v>
      </c>
      <c r="B16" s="1173"/>
      <c r="C16" s="1173"/>
      <c r="D16" s="1173"/>
      <c r="E16" s="1173"/>
      <c r="F16" s="1173"/>
      <c r="G16" s="1173"/>
      <c r="H16" s="1173"/>
      <c r="I16" s="1173"/>
      <c r="J16" s="1173"/>
      <c r="K16" s="1173"/>
      <c r="L16" s="1173"/>
      <c r="M16" s="1173"/>
      <c r="N16" s="1173"/>
      <c r="O16" s="1173"/>
      <c r="P16" s="1173"/>
      <c r="Q16" s="1173"/>
      <c r="R16" s="1173"/>
      <c r="S16" s="1173"/>
      <c r="T16" s="1173"/>
      <c r="U16" s="1173"/>
      <c r="V16" s="1173"/>
      <c r="W16" s="1173"/>
      <c r="X16" s="1173"/>
      <c r="Y16" s="1173"/>
      <c r="Z16" s="1173"/>
      <c r="AA16" s="1173"/>
      <c r="AB16" s="1173"/>
      <c r="AC16" s="1173"/>
      <c r="AD16" s="1173"/>
      <c r="AE16" s="1173"/>
      <c r="AF16" s="1173"/>
      <c r="AG16" s="1173"/>
      <c r="AH16" s="1173"/>
      <c r="AI16" s="1173"/>
      <c r="AJ16" s="1173"/>
      <c r="AK16" s="1173"/>
      <c r="AL16" s="1173"/>
      <c r="AM16" s="1173"/>
      <c r="AN16" s="1173"/>
      <c r="AO16" s="1173"/>
      <c r="AP16" s="1173"/>
      <c r="AQ16" s="1173"/>
      <c r="AR16" s="1173"/>
    </row>
    <row r="17" spans="1:45" s="3" customFormat="1" ht="15" customHeight="1" x14ac:dyDescent="0.2">
      <c r="A17" s="4"/>
      <c r="B17" s="4"/>
      <c r="C17" s="4"/>
      <c r="D17" s="4"/>
      <c r="E17" s="4"/>
      <c r="F17" s="4"/>
      <c r="G17" s="4"/>
      <c r="H17" s="4"/>
      <c r="I17" s="4"/>
      <c r="J17" s="4"/>
      <c r="K17" s="4"/>
      <c r="L17" s="4"/>
      <c r="M17" s="4"/>
      <c r="N17" s="4"/>
      <c r="O17" s="4"/>
      <c r="P17" s="4"/>
      <c r="Q17" s="4"/>
      <c r="R17" s="4"/>
      <c r="S17" s="4"/>
      <c r="T17" s="4"/>
      <c r="U17" s="4"/>
      <c r="V17" s="4"/>
    </row>
    <row r="18" spans="1:45" s="3" customFormat="1" ht="15" customHeight="1" x14ac:dyDescent="0.2">
      <c r="A18" s="1175" t="s">
        <v>455</v>
      </c>
      <c r="B18" s="1175"/>
      <c r="C18" s="1175"/>
      <c r="D18" s="1175"/>
      <c r="E18" s="1175"/>
      <c r="F18" s="1175"/>
      <c r="G18" s="1175"/>
      <c r="H18" s="1175"/>
      <c r="I18" s="1175"/>
      <c r="J18" s="1175"/>
      <c r="K18" s="1175"/>
      <c r="L18" s="1175"/>
      <c r="M18" s="1175"/>
      <c r="N18" s="1175"/>
      <c r="O18" s="1175"/>
      <c r="P18" s="1175"/>
      <c r="Q18" s="1175"/>
      <c r="R18" s="1175"/>
      <c r="S18" s="1175"/>
      <c r="T18" s="1175"/>
      <c r="U18" s="1175"/>
      <c r="V18" s="1175"/>
      <c r="W18" s="1175"/>
      <c r="X18" s="1175"/>
      <c r="Y18" s="1175"/>
      <c r="Z18" s="1175"/>
      <c r="AA18" s="1175"/>
      <c r="AB18" s="1175"/>
      <c r="AC18" s="1175"/>
      <c r="AD18" s="1175"/>
      <c r="AE18" s="1175"/>
      <c r="AF18" s="1175"/>
      <c r="AG18" s="1175"/>
      <c r="AH18" s="1175"/>
      <c r="AI18" s="1175"/>
      <c r="AJ18" s="1175"/>
      <c r="AK18" s="1175"/>
      <c r="AL18" s="1175"/>
      <c r="AM18" s="1175"/>
      <c r="AN18" s="1175"/>
      <c r="AO18" s="1175"/>
      <c r="AP18" s="1175"/>
      <c r="AQ18" s="1175"/>
      <c r="AR18" s="1175"/>
    </row>
    <row r="19" spans="1:45" ht="18.75" x14ac:dyDescent="0.25">
      <c r="AO19" s="159"/>
      <c r="AP19" s="159"/>
      <c r="AQ19" s="159"/>
      <c r="AR19" s="43"/>
    </row>
    <row r="20" spans="1:45" ht="18.75" x14ac:dyDescent="0.3">
      <c r="AO20" s="159"/>
      <c r="AP20" s="159"/>
      <c r="AQ20" s="159"/>
      <c r="AR20" s="15"/>
    </row>
    <row r="21" spans="1:45" ht="20.25" customHeight="1" x14ac:dyDescent="0.3">
      <c r="AO21" s="159"/>
      <c r="AP21" s="159"/>
      <c r="AQ21" s="159"/>
      <c r="AR21" s="15"/>
    </row>
    <row r="22" spans="1:45" s="3" customFormat="1" ht="15" customHeight="1" x14ac:dyDescent="0.2">
      <c r="A22" s="1173"/>
      <c r="B22" s="1173"/>
      <c r="C22" s="1173"/>
      <c r="D22" s="1173"/>
      <c r="E22" s="1173"/>
      <c r="F22" s="1173"/>
      <c r="G22" s="1173"/>
      <c r="H22" s="1173"/>
      <c r="I22" s="1173"/>
      <c r="J22" s="1173"/>
      <c r="K22" s="1173"/>
      <c r="L22" s="1173"/>
      <c r="M22" s="1173"/>
      <c r="N22" s="1173"/>
      <c r="O22" s="1173"/>
      <c r="P22" s="1173"/>
      <c r="Q22" s="1173"/>
      <c r="R22" s="1173"/>
      <c r="S22" s="1173"/>
      <c r="T22" s="1173"/>
      <c r="U22" s="1173"/>
      <c r="V22" s="1173"/>
      <c r="W22" s="1173"/>
      <c r="X22" s="1173"/>
      <c r="Y22" s="1173"/>
      <c r="Z22" s="1173"/>
      <c r="AA22" s="1173"/>
      <c r="AB22" s="1173"/>
      <c r="AC22" s="1173"/>
      <c r="AD22" s="1173"/>
      <c r="AE22" s="1173"/>
      <c r="AF22" s="1173"/>
      <c r="AG22" s="1173"/>
      <c r="AH22" s="1173"/>
      <c r="AI22" s="1173"/>
      <c r="AJ22" s="1173"/>
      <c r="AK22" s="1173"/>
      <c r="AL22" s="1173"/>
      <c r="AM22" s="1173"/>
      <c r="AN22" s="1173"/>
      <c r="AO22" s="1173"/>
      <c r="AP22" s="1173"/>
      <c r="AQ22" s="1173"/>
      <c r="AR22" s="1173"/>
    </row>
    <row r="23" spans="1:45" ht="15.75" x14ac:dyDescent="0.25">
      <c r="A23" s="158"/>
      <c r="B23" s="158"/>
      <c r="C23" s="158"/>
      <c r="D23" s="158"/>
      <c r="E23" s="158"/>
      <c r="F23" s="158"/>
      <c r="G23" s="158"/>
      <c r="H23" s="158"/>
      <c r="I23" s="158"/>
      <c r="J23" s="158"/>
      <c r="K23" s="158"/>
      <c r="L23" s="158"/>
      <c r="M23" s="158"/>
      <c r="N23" s="158"/>
      <c r="O23" s="158"/>
      <c r="P23" s="158"/>
      <c r="Q23" s="158"/>
      <c r="R23" s="158"/>
      <c r="S23" s="158"/>
      <c r="T23" s="158"/>
      <c r="U23" s="158"/>
      <c r="V23" s="158"/>
      <c r="W23" s="158"/>
      <c r="X23" s="158"/>
      <c r="Y23" s="158"/>
      <c r="Z23" s="158"/>
      <c r="AA23" s="158"/>
      <c r="AB23" s="158"/>
      <c r="AC23" s="158"/>
      <c r="AD23" s="158"/>
      <c r="AE23" s="158"/>
      <c r="AF23" s="158"/>
      <c r="AG23" s="158"/>
      <c r="AH23" s="158"/>
      <c r="AI23" s="158"/>
      <c r="AJ23" s="158"/>
      <c r="AK23" s="158"/>
      <c r="AL23" s="158"/>
      <c r="AM23" s="158"/>
      <c r="AN23" s="158"/>
      <c r="AO23" s="158"/>
      <c r="AP23" s="158"/>
      <c r="AQ23" s="158"/>
      <c r="AR23" s="158"/>
      <c r="AS23" s="158"/>
    </row>
    <row r="24" spans="1:45" ht="14.25" customHeight="1" thickBot="1" x14ac:dyDescent="0.3">
      <c r="A24" s="1298" t="s">
        <v>321</v>
      </c>
      <c r="B24" s="1298"/>
      <c r="C24" s="1298"/>
      <c r="D24" s="1298"/>
      <c r="E24" s="1298"/>
      <c r="F24" s="1298"/>
      <c r="G24" s="1298"/>
      <c r="H24" s="1298"/>
      <c r="I24" s="1298"/>
      <c r="J24" s="1298"/>
      <c r="K24" s="1298"/>
      <c r="L24" s="1298"/>
      <c r="M24" s="1298"/>
      <c r="N24" s="1298"/>
      <c r="O24" s="1298"/>
      <c r="P24" s="1298"/>
      <c r="Q24" s="1298"/>
      <c r="R24" s="1298"/>
      <c r="S24" s="1298"/>
      <c r="T24" s="1298"/>
      <c r="U24" s="1298"/>
      <c r="V24" s="1298"/>
      <c r="W24" s="1298"/>
      <c r="X24" s="1298"/>
      <c r="Y24" s="1298"/>
      <c r="Z24" s="1298"/>
      <c r="AA24" s="1298"/>
      <c r="AB24" s="1298"/>
      <c r="AC24" s="1298"/>
      <c r="AD24" s="1298"/>
      <c r="AE24" s="1298"/>
      <c r="AF24" s="1298"/>
      <c r="AG24" s="1298"/>
      <c r="AH24" s="1298"/>
      <c r="AI24" s="1298"/>
      <c r="AJ24" s="1298"/>
      <c r="AK24" s="1298" t="s">
        <v>1</v>
      </c>
      <c r="AL24" s="1298"/>
      <c r="AM24" s="129"/>
      <c r="AN24" s="129"/>
      <c r="AO24" s="157"/>
      <c r="AP24" s="157"/>
      <c r="AQ24" s="157"/>
      <c r="AR24" s="157"/>
      <c r="AS24" s="135"/>
    </row>
    <row r="25" spans="1:45" ht="12.75" customHeight="1" x14ac:dyDescent="0.25">
      <c r="A25" s="1299" t="s">
        <v>320</v>
      </c>
      <c r="B25" s="1300"/>
      <c r="C25" s="1300"/>
      <c r="D25" s="1300"/>
      <c r="E25" s="1300"/>
      <c r="F25" s="1300"/>
      <c r="G25" s="1300"/>
      <c r="H25" s="1300"/>
      <c r="I25" s="1300"/>
      <c r="J25" s="1300"/>
      <c r="K25" s="1300"/>
      <c r="L25" s="1300"/>
      <c r="M25" s="1300"/>
      <c r="N25" s="1300"/>
      <c r="O25" s="1300"/>
      <c r="P25" s="1300"/>
      <c r="Q25" s="1300"/>
      <c r="R25" s="1300"/>
      <c r="S25" s="1300"/>
      <c r="T25" s="1300"/>
      <c r="U25" s="1300"/>
      <c r="V25" s="1300"/>
      <c r="W25" s="1300"/>
      <c r="X25" s="1300"/>
      <c r="Y25" s="1300"/>
      <c r="Z25" s="1300"/>
      <c r="AA25" s="1300"/>
      <c r="AB25" s="1300"/>
      <c r="AC25" s="1300"/>
      <c r="AD25" s="1300"/>
      <c r="AE25" s="1300"/>
      <c r="AF25" s="1300"/>
      <c r="AG25" s="1300"/>
      <c r="AH25" s="1300"/>
      <c r="AI25" s="1300"/>
      <c r="AJ25" s="1300"/>
      <c r="AK25" s="1301"/>
      <c r="AL25" s="1301"/>
      <c r="AM25" s="130"/>
      <c r="AN25" s="1302" t="s">
        <v>319</v>
      </c>
      <c r="AO25" s="1302"/>
      <c r="AP25" s="1302"/>
      <c r="AQ25" s="1297"/>
      <c r="AR25" s="1297"/>
      <c r="AS25" s="135"/>
    </row>
    <row r="26" spans="1:45" ht="17.25" customHeight="1" x14ac:dyDescent="0.25">
      <c r="A26" s="1309" t="s">
        <v>318</v>
      </c>
      <c r="B26" s="1310"/>
      <c r="C26" s="1310"/>
      <c r="D26" s="1310"/>
      <c r="E26" s="1310"/>
      <c r="F26" s="1310"/>
      <c r="G26" s="1310"/>
      <c r="H26" s="1310"/>
      <c r="I26" s="1310"/>
      <c r="J26" s="1310"/>
      <c r="K26" s="1310"/>
      <c r="L26" s="1310"/>
      <c r="M26" s="1310"/>
      <c r="N26" s="1310"/>
      <c r="O26" s="1310"/>
      <c r="P26" s="1310"/>
      <c r="Q26" s="1310"/>
      <c r="R26" s="1310"/>
      <c r="S26" s="1310"/>
      <c r="T26" s="1310"/>
      <c r="U26" s="1310"/>
      <c r="V26" s="1310"/>
      <c r="W26" s="1310"/>
      <c r="X26" s="1310"/>
      <c r="Y26" s="1310"/>
      <c r="Z26" s="1310"/>
      <c r="AA26" s="1310"/>
      <c r="AB26" s="1310"/>
      <c r="AC26" s="1310"/>
      <c r="AD26" s="1310"/>
      <c r="AE26" s="1310"/>
      <c r="AF26" s="1310"/>
      <c r="AG26" s="1310"/>
      <c r="AH26" s="1310"/>
      <c r="AI26" s="1310"/>
      <c r="AJ26" s="1310"/>
      <c r="AK26" s="1311"/>
      <c r="AL26" s="1311"/>
      <c r="AM26" s="130"/>
      <c r="AN26" s="1292" t="s">
        <v>317</v>
      </c>
      <c r="AO26" s="1293"/>
      <c r="AP26" s="1294"/>
      <c r="AQ26" s="1295"/>
      <c r="AR26" s="1296"/>
      <c r="AS26" s="135"/>
    </row>
    <row r="27" spans="1:45" ht="17.25" customHeight="1" x14ac:dyDescent="0.25">
      <c r="A27" s="1309" t="s">
        <v>316</v>
      </c>
      <c r="B27" s="1310"/>
      <c r="C27" s="1310"/>
      <c r="D27" s="1310"/>
      <c r="E27" s="1310"/>
      <c r="F27" s="1310"/>
      <c r="G27" s="1310"/>
      <c r="H27" s="1310"/>
      <c r="I27" s="1310"/>
      <c r="J27" s="1310"/>
      <c r="K27" s="1310"/>
      <c r="L27" s="1310"/>
      <c r="M27" s="1310"/>
      <c r="N27" s="1310"/>
      <c r="O27" s="1310"/>
      <c r="P27" s="1310"/>
      <c r="Q27" s="1310"/>
      <c r="R27" s="1310"/>
      <c r="S27" s="1310"/>
      <c r="T27" s="1310"/>
      <c r="U27" s="1310"/>
      <c r="V27" s="1310"/>
      <c r="W27" s="1310"/>
      <c r="X27" s="1310"/>
      <c r="Y27" s="1310"/>
      <c r="Z27" s="1310"/>
      <c r="AA27" s="1310"/>
      <c r="AB27" s="1310"/>
      <c r="AC27" s="1310"/>
      <c r="AD27" s="1310"/>
      <c r="AE27" s="1310"/>
      <c r="AF27" s="1310"/>
      <c r="AG27" s="1310"/>
      <c r="AH27" s="1310"/>
      <c r="AI27" s="1310"/>
      <c r="AJ27" s="1310"/>
      <c r="AK27" s="1311"/>
      <c r="AL27" s="1311"/>
      <c r="AM27" s="130"/>
      <c r="AN27" s="1292" t="s">
        <v>315</v>
      </c>
      <c r="AO27" s="1293"/>
      <c r="AP27" s="1294"/>
      <c r="AQ27" s="1295"/>
      <c r="AR27" s="1296"/>
      <c r="AS27" s="135"/>
    </row>
    <row r="28" spans="1:45" ht="27.75" customHeight="1" thickBot="1" x14ac:dyDescent="0.3">
      <c r="A28" s="1312" t="s">
        <v>314</v>
      </c>
      <c r="B28" s="1313"/>
      <c r="C28" s="1313"/>
      <c r="D28" s="1313"/>
      <c r="E28" s="1313"/>
      <c r="F28" s="1313"/>
      <c r="G28" s="1313"/>
      <c r="H28" s="1313"/>
      <c r="I28" s="1313"/>
      <c r="J28" s="1313"/>
      <c r="K28" s="1313"/>
      <c r="L28" s="1313"/>
      <c r="M28" s="1313"/>
      <c r="N28" s="1313"/>
      <c r="O28" s="1313"/>
      <c r="P28" s="1313"/>
      <c r="Q28" s="1313"/>
      <c r="R28" s="1313"/>
      <c r="S28" s="1313"/>
      <c r="T28" s="1313"/>
      <c r="U28" s="1313"/>
      <c r="V28" s="1313"/>
      <c r="W28" s="1313"/>
      <c r="X28" s="1313"/>
      <c r="Y28" s="1313"/>
      <c r="Z28" s="1313"/>
      <c r="AA28" s="1313"/>
      <c r="AB28" s="1313"/>
      <c r="AC28" s="1313"/>
      <c r="AD28" s="1313"/>
      <c r="AE28" s="1313"/>
      <c r="AF28" s="1313"/>
      <c r="AG28" s="1313"/>
      <c r="AH28" s="1313"/>
      <c r="AI28" s="1313"/>
      <c r="AJ28" s="1314"/>
      <c r="AK28" s="1315"/>
      <c r="AL28" s="1315"/>
      <c r="AM28" s="130"/>
      <c r="AN28" s="1316" t="s">
        <v>313</v>
      </c>
      <c r="AO28" s="1317"/>
      <c r="AP28" s="1318"/>
      <c r="AQ28" s="1295"/>
      <c r="AR28" s="1296"/>
      <c r="AS28" s="135"/>
    </row>
    <row r="29" spans="1:45" ht="17.25" customHeight="1" x14ac:dyDescent="0.25">
      <c r="A29" s="1303" t="s">
        <v>312</v>
      </c>
      <c r="B29" s="1304"/>
      <c r="C29" s="1304"/>
      <c r="D29" s="1304"/>
      <c r="E29" s="1304"/>
      <c r="F29" s="1304"/>
      <c r="G29" s="1304"/>
      <c r="H29" s="1304"/>
      <c r="I29" s="1304"/>
      <c r="J29" s="1304"/>
      <c r="K29" s="1304"/>
      <c r="L29" s="1304"/>
      <c r="M29" s="1304"/>
      <c r="N29" s="1304"/>
      <c r="O29" s="1304"/>
      <c r="P29" s="1304"/>
      <c r="Q29" s="1304"/>
      <c r="R29" s="1304"/>
      <c r="S29" s="1304"/>
      <c r="T29" s="1304"/>
      <c r="U29" s="1304"/>
      <c r="V29" s="1304"/>
      <c r="W29" s="1304"/>
      <c r="X29" s="1304"/>
      <c r="Y29" s="1304"/>
      <c r="Z29" s="1304"/>
      <c r="AA29" s="1304"/>
      <c r="AB29" s="1304"/>
      <c r="AC29" s="1304"/>
      <c r="AD29" s="1304"/>
      <c r="AE29" s="1304"/>
      <c r="AF29" s="1304"/>
      <c r="AG29" s="1304"/>
      <c r="AH29" s="1304"/>
      <c r="AI29" s="1304"/>
      <c r="AJ29" s="1305"/>
      <c r="AK29" s="1301"/>
      <c r="AL29" s="1301"/>
      <c r="AM29" s="130"/>
      <c r="AN29" s="1306"/>
      <c r="AO29" s="1307"/>
      <c r="AP29" s="1307"/>
      <c r="AQ29" s="1295"/>
      <c r="AR29" s="1308"/>
      <c r="AS29" s="135"/>
    </row>
    <row r="30" spans="1:45" ht="17.25" customHeight="1" x14ac:dyDescent="0.25">
      <c r="A30" s="1309" t="s">
        <v>311</v>
      </c>
      <c r="B30" s="1310"/>
      <c r="C30" s="1310"/>
      <c r="D30" s="1310"/>
      <c r="E30" s="1310"/>
      <c r="F30" s="1310"/>
      <c r="G30" s="1310"/>
      <c r="H30" s="1310"/>
      <c r="I30" s="1310"/>
      <c r="J30" s="1310"/>
      <c r="K30" s="1310"/>
      <c r="L30" s="1310"/>
      <c r="M30" s="1310"/>
      <c r="N30" s="1310"/>
      <c r="O30" s="1310"/>
      <c r="P30" s="1310"/>
      <c r="Q30" s="1310"/>
      <c r="R30" s="1310"/>
      <c r="S30" s="1310"/>
      <c r="T30" s="1310"/>
      <c r="U30" s="1310"/>
      <c r="V30" s="1310"/>
      <c r="W30" s="1310"/>
      <c r="X30" s="1310"/>
      <c r="Y30" s="1310"/>
      <c r="Z30" s="1310"/>
      <c r="AA30" s="1310"/>
      <c r="AB30" s="1310"/>
      <c r="AC30" s="1310"/>
      <c r="AD30" s="1310"/>
      <c r="AE30" s="1310"/>
      <c r="AF30" s="1310"/>
      <c r="AG30" s="1310"/>
      <c r="AH30" s="1310"/>
      <c r="AI30" s="1310"/>
      <c r="AJ30" s="1310"/>
      <c r="AK30" s="1311"/>
      <c r="AL30" s="1311"/>
      <c r="AM30" s="130"/>
      <c r="AS30" s="135"/>
    </row>
    <row r="31" spans="1:45" ht="17.25" customHeight="1" x14ac:dyDescent="0.25">
      <c r="A31" s="1309" t="s">
        <v>310</v>
      </c>
      <c r="B31" s="1310"/>
      <c r="C31" s="1310"/>
      <c r="D31" s="1310"/>
      <c r="E31" s="1310"/>
      <c r="F31" s="1310"/>
      <c r="G31" s="1310"/>
      <c r="H31" s="1310"/>
      <c r="I31" s="1310"/>
      <c r="J31" s="1310"/>
      <c r="K31" s="1310"/>
      <c r="L31" s="1310"/>
      <c r="M31" s="1310"/>
      <c r="N31" s="1310"/>
      <c r="O31" s="1310"/>
      <c r="P31" s="1310"/>
      <c r="Q31" s="1310"/>
      <c r="R31" s="1310"/>
      <c r="S31" s="1310"/>
      <c r="T31" s="1310"/>
      <c r="U31" s="1310"/>
      <c r="V31" s="1310"/>
      <c r="W31" s="1310"/>
      <c r="X31" s="1310"/>
      <c r="Y31" s="1310"/>
      <c r="Z31" s="1310"/>
      <c r="AA31" s="1310"/>
      <c r="AB31" s="1310"/>
      <c r="AC31" s="1310"/>
      <c r="AD31" s="1310"/>
      <c r="AE31" s="1310"/>
      <c r="AF31" s="1310"/>
      <c r="AG31" s="1310"/>
      <c r="AH31" s="1310"/>
      <c r="AI31" s="1310"/>
      <c r="AJ31" s="1310"/>
      <c r="AK31" s="1311"/>
      <c r="AL31" s="1311"/>
      <c r="AM31" s="130"/>
      <c r="AN31" s="130"/>
      <c r="AO31" s="156"/>
      <c r="AP31" s="156"/>
      <c r="AQ31" s="156"/>
      <c r="AR31" s="156"/>
      <c r="AS31" s="135"/>
    </row>
    <row r="32" spans="1:45" ht="17.25" customHeight="1" x14ac:dyDescent="0.25">
      <c r="A32" s="1309" t="s">
        <v>285</v>
      </c>
      <c r="B32" s="1310"/>
      <c r="C32" s="1310"/>
      <c r="D32" s="1310"/>
      <c r="E32" s="1310"/>
      <c r="F32" s="1310"/>
      <c r="G32" s="1310"/>
      <c r="H32" s="1310"/>
      <c r="I32" s="1310"/>
      <c r="J32" s="1310"/>
      <c r="K32" s="1310"/>
      <c r="L32" s="1310"/>
      <c r="M32" s="1310"/>
      <c r="N32" s="1310"/>
      <c r="O32" s="1310"/>
      <c r="P32" s="1310"/>
      <c r="Q32" s="1310"/>
      <c r="R32" s="1310"/>
      <c r="S32" s="1310"/>
      <c r="T32" s="1310"/>
      <c r="U32" s="1310"/>
      <c r="V32" s="1310"/>
      <c r="W32" s="1310"/>
      <c r="X32" s="1310"/>
      <c r="Y32" s="1310"/>
      <c r="Z32" s="1310"/>
      <c r="AA32" s="1310"/>
      <c r="AB32" s="1310"/>
      <c r="AC32" s="1310"/>
      <c r="AD32" s="1310"/>
      <c r="AE32" s="1310"/>
      <c r="AF32" s="1310"/>
      <c r="AG32" s="1310"/>
      <c r="AH32" s="1310"/>
      <c r="AI32" s="1310"/>
      <c r="AJ32" s="1310"/>
      <c r="AK32" s="1311"/>
      <c r="AL32" s="1311"/>
      <c r="AM32" s="130"/>
      <c r="AN32" s="130"/>
      <c r="AO32" s="130"/>
      <c r="AP32" s="130"/>
      <c r="AQ32" s="130"/>
      <c r="AR32" s="130"/>
      <c r="AS32" s="135"/>
    </row>
    <row r="33" spans="1:45" ht="17.25" customHeight="1" x14ac:dyDescent="0.25">
      <c r="A33" s="1309" t="s">
        <v>309</v>
      </c>
      <c r="B33" s="1310"/>
      <c r="C33" s="1310"/>
      <c r="D33" s="1310"/>
      <c r="E33" s="1310"/>
      <c r="F33" s="1310"/>
      <c r="G33" s="1310"/>
      <c r="H33" s="1310"/>
      <c r="I33" s="1310"/>
      <c r="J33" s="1310"/>
      <c r="K33" s="1310"/>
      <c r="L33" s="1310"/>
      <c r="M33" s="1310"/>
      <c r="N33" s="1310"/>
      <c r="O33" s="1310"/>
      <c r="P33" s="1310"/>
      <c r="Q33" s="1310"/>
      <c r="R33" s="1310"/>
      <c r="S33" s="1310"/>
      <c r="T33" s="1310"/>
      <c r="U33" s="1310"/>
      <c r="V33" s="1310"/>
      <c r="W33" s="1310"/>
      <c r="X33" s="1310"/>
      <c r="Y33" s="1310"/>
      <c r="Z33" s="1310"/>
      <c r="AA33" s="1310"/>
      <c r="AB33" s="1310"/>
      <c r="AC33" s="1310"/>
      <c r="AD33" s="1310"/>
      <c r="AE33" s="1310"/>
      <c r="AF33" s="1310"/>
      <c r="AG33" s="1310"/>
      <c r="AH33" s="1310"/>
      <c r="AI33" s="1310"/>
      <c r="AJ33" s="1310"/>
      <c r="AK33" s="1319"/>
      <c r="AL33" s="1319"/>
      <c r="AM33" s="130"/>
      <c r="AN33" s="130"/>
      <c r="AO33" s="130"/>
      <c r="AP33" s="130"/>
      <c r="AQ33" s="130"/>
      <c r="AR33" s="130"/>
      <c r="AS33" s="135"/>
    </row>
    <row r="34" spans="1:45" ht="17.25" customHeight="1" x14ac:dyDescent="0.25">
      <c r="A34" s="1309" t="s">
        <v>308</v>
      </c>
      <c r="B34" s="1310"/>
      <c r="C34" s="1310"/>
      <c r="D34" s="1310"/>
      <c r="E34" s="1310"/>
      <c r="F34" s="1310"/>
      <c r="G34" s="1310"/>
      <c r="H34" s="1310"/>
      <c r="I34" s="1310"/>
      <c r="J34" s="1310"/>
      <c r="K34" s="1310"/>
      <c r="L34" s="1310"/>
      <c r="M34" s="1310"/>
      <c r="N34" s="1310"/>
      <c r="O34" s="1310"/>
      <c r="P34" s="1310"/>
      <c r="Q34" s="1310"/>
      <c r="R34" s="1310"/>
      <c r="S34" s="1310"/>
      <c r="T34" s="1310"/>
      <c r="U34" s="1310"/>
      <c r="V34" s="1310"/>
      <c r="W34" s="1310"/>
      <c r="X34" s="1310"/>
      <c r="Y34" s="1310"/>
      <c r="Z34" s="1310"/>
      <c r="AA34" s="1310"/>
      <c r="AB34" s="1310"/>
      <c r="AC34" s="1310"/>
      <c r="AD34" s="1310"/>
      <c r="AE34" s="1310"/>
      <c r="AF34" s="1310"/>
      <c r="AG34" s="1310"/>
      <c r="AH34" s="1310"/>
      <c r="AI34" s="1310"/>
      <c r="AJ34" s="1310"/>
      <c r="AK34" s="1311"/>
      <c r="AL34" s="1311"/>
      <c r="AM34" s="130"/>
      <c r="AN34" s="130"/>
      <c r="AO34" s="130"/>
      <c r="AP34" s="130"/>
      <c r="AQ34" s="130"/>
      <c r="AR34" s="130"/>
      <c r="AS34" s="135"/>
    </row>
    <row r="35" spans="1:45" ht="17.25" customHeight="1" x14ac:dyDescent="0.25">
      <c r="A35" s="1309"/>
      <c r="B35" s="1310"/>
      <c r="C35" s="1310"/>
      <c r="D35" s="1310"/>
      <c r="E35" s="1310"/>
      <c r="F35" s="1310"/>
      <c r="G35" s="1310"/>
      <c r="H35" s="1310"/>
      <c r="I35" s="1310"/>
      <c r="J35" s="1310"/>
      <c r="K35" s="1310"/>
      <c r="L35" s="1310"/>
      <c r="M35" s="1310"/>
      <c r="N35" s="1310"/>
      <c r="O35" s="1310"/>
      <c r="P35" s="1310"/>
      <c r="Q35" s="1310"/>
      <c r="R35" s="1310"/>
      <c r="S35" s="1310"/>
      <c r="T35" s="1310"/>
      <c r="U35" s="1310"/>
      <c r="V35" s="1310"/>
      <c r="W35" s="1310"/>
      <c r="X35" s="1310"/>
      <c r="Y35" s="1310"/>
      <c r="Z35" s="1310"/>
      <c r="AA35" s="1310"/>
      <c r="AB35" s="1310"/>
      <c r="AC35" s="1310"/>
      <c r="AD35" s="1310"/>
      <c r="AE35" s="1310"/>
      <c r="AF35" s="1310"/>
      <c r="AG35" s="1310"/>
      <c r="AH35" s="1310"/>
      <c r="AI35" s="1310"/>
      <c r="AJ35" s="1310"/>
      <c r="AK35" s="1311"/>
      <c r="AL35" s="1311"/>
      <c r="AM35" s="130"/>
      <c r="AN35" s="130"/>
      <c r="AO35" s="130"/>
      <c r="AP35" s="130"/>
      <c r="AQ35" s="130"/>
      <c r="AR35" s="130"/>
      <c r="AS35" s="135"/>
    </row>
    <row r="36" spans="1:45" ht="17.25" customHeight="1" thickBot="1" x14ac:dyDescent="0.3">
      <c r="A36" s="1320" t="s">
        <v>273</v>
      </c>
      <c r="B36" s="1321"/>
      <c r="C36" s="1321"/>
      <c r="D36" s="1321"/>
      <c r="E36" s="1321"/>
      <c r="F36" s="1321"/>
      <c r="G36" s="1321"/>
      <c r="H36" s="1321"/>
      <c r="I36" s="1321"/>
      <c r="J36" s="1321"/>
      <c r="K36" s="1321"/>
      <c r="L36" s="1321"/>
      <c r="M36" s="1321"/>
      <c r="N36" s="1321"/>
      <c r="O36" s="1321"/>
      <c r="P36" s="1321"/>
      <c r="Q36" s="1321"/>
      <c r="R36" s="1321"/>
      <c r="S36" s="1321"/>
      <c r="T36" s="1321"/>
      <c r="U36" s="1321"/>
      <c r="V36" s="1321"/>
      <c r="W36" s="1321"/>
      <c r="X36" s="1321"/>
      <c r="Y36" s="1321"/>
      <c r="Z36" s="1321"/>
      <c r="AA36" s="1321"/>
      <c r="AB36" s="1321"/>
      <c r="AC36" s="1321"/>
      <c r="AD36" s="1321"/>
      <c r="AE36" s="1321"/>
      <c r="AF36" s="1321"/>
      <c r="AG36" s="1321"/>
      <c r="AH36" s="1321"/>
      <c r="AI36" s="1321"/>
      <c r="AJ36" s="1321"/>
      <c r="AK36" s="1315"/>
      <c r="AL36" s="1315"/>
      <c r="AM36" s="130"/>
      <c r="AN36" s="130"/>
      <c r="AO36" s="130"/>
      <c r="AP36" s="130"/>
      <c r="AQ36" s="130"/>
      <c r="AR36" s="130"/>
      <c r="AS36" s="135"/>
    </row>
    <row r="37" spans="1:45" ht="17.25" customHeight="1" x14ac:dyDescent="0.25">
      <c r="A37" s="1299"/>
      <c r="B37" s="1300"/>
      <c r="C37" s="1300"/>
      <c r="D37" s="1300"/>
      <c r="E37" s="1300"/>
      <c r="F37" s="1300"/>
      <c r="G37" s="1300"/>
      <c r="H37" s="1300"/>
      <c r="I37" s="1300"/>
      <c r="J37" s="1300"/>
      <c r="K37" s="1300"/>
      <c r="L37" s="1300"/>
      <c r="M37" s="1300"/>
      <c r="N37" s="1300"/>
      <c r="O37" s="1300"/>
      <c r="P37" s="1300"/>
      <c r="Q37" s="1300"/>
      <c r="R37" s="1300"/>
      <c r="S37" s="1300"/>
      <c r="T37" s="1300"/>
      <c r="U37" s="1300"/>
      <c r="V37" s="1300"/>
      <c r="W37" s="1300"/>
      <c r="X37" s="1300"/>
      <c r="Y37" s="1300"/>
      <c r="Z37" s="1300"/>
      <c r="AA37" s="1300"/>
      <c r="AB37" s="1300"/>
      <c r="AC37" s="1300"/>
      <c r="AD37" s="1300"/>
      <c r="AE37" s="1300"/>
      <c r="AF37" s="1300"/>
      <c r="AG37" s="1300"/>
      <c r="AH37" s="1300"/>
      <c r="AI37" s="1300"/>
      <c r="AJ37" s="1300"/>
      <c r="AK37" s="1301"/>
      <c r="AL37" s="1301"/>
      <c r="AM37" s="130"/>
      <c r="AN37" s="130"/>
      <c r="AO37" s="130"/>
      <c r="AP37" s="130"/>
      <c r="AQ37" s="130"/>
      <c r="AR37" s="130"/>
      <c r="AS37" s="135"/>
    </row>
    <row r="38" spans="1:45" ht="17.25" customHeight="1" x14ac:dyDescent="0.25">
      <c r="A38" s="1309" t="s">
        <v>307</v>
      </c>
      <c r="B38" s="1310"/>
      <c r="C38" s="1310"/>
      <c r="D38" s="1310"/>
      <c r="E38" s="1310"/>
      <c r="F38" s="1310"/>
      <c r="G38" s="1310"/>
      <c r="H38" s="1310"/>
      <c r="I38" s="1310"/>
      <c r="J38" s="1310"/>
      <c r="K38" s="1310"/>
      <c r="L38" s="1310"/>
      <c r="M38" s="1310"/>
      <c r="N38" s="1310"/>
      <c r="O38" s="1310"/>
      <c r="P38" s="1310"/>
      <c r="Q38" s="1310"/>
      <c r="R38" s="1310"/>
      <c r="S38" s="1310"/>
      <c r="T38" s="1310"/>
      <c r="U38" s="1310"/>
      <c r="V38" s="1310"/>
      <c r="W38" s="1310"/>
      <c r="X38" s="1310"/>
      <c r="Y38" s="1310"/>
      <c r="Z38" s="1310"/>
      <c r="AA38" s="1310"/>
      <c r="AB38" s="1310"/>
      <c r="AC38" s="1310"/>
      <c r="AD38" s="1310"/>
      <c r="AE38" s="1310"/>
      <c r="AF38" s="1310"/>
      <c r="AG38" s="1310"/>
      <c r="AH38" s="1310"/>
      <c r="AI38" s="1310"/>
      <c r="AJ38" s="1310"/>
      <c r="AK38" s="1311"/>
      <c r="AL38" s="1311"/>
      <c r="AM38" s="130"/>
      <c r="AN38" s="130"/>
      <c r="AO38" s="130"/>
      <c r="AP38" s="130"/>
      <c r="AQ38" s="130"/>
      <c r="AR38" s="130"/>
      <c r="AS38" s="135"/>
    </row>
    <row r="39" spans="1:45" ht="17.25" customHeight="1" thickBot="1" x14ac:dyDescent="0.3">
      <c r="A39" s="1320" t="s">
        <v>306</v>
      </c>
      <c r="B39" s="1321"/>
      <c r="C39" s="1321"/>
      <c r="D39" s="1321"/>
      <c r="E39" s="1321"/>
      <c r="F39" s="1321"/>
      <c r="G39" s="1321"/>
      <c r="H39" s="1321"/>
      <c r="I39" s="1321"/>
      <c r="J39" s="1321"/>
      <c r="K39" s="1321"/>
      <c r="L39" s="1321"/>
      <c r="M39" s="1321"/>
      <c r="N39" s="1321"/>
      <c r="O39" s="1321"/>
      <c r="P39" s="1321"/>
      <c r="Q39" s="1321"/>
      <c r="R39" s="1321"/>
      <c r="S39" s="1321"/>
      <c r="T39" s="1321"/>
      <c r="U39" s="1321"/>
      <c r="V39" s="1321"/>
      <c r="W39" s="1321"/>
      <c r="X39" s="1321"/>
      <c r="Y39" s="1321"/>
      <c r="Z39" s="1321"/>
      <c r="AA39" s="1321"/>
      <c r="AB39" s="1321"/>
      <c r="AC39" s="1321"/>
      <c r="AD39" s="1321"/>
      <c r="AE39" s="1321"/>
      <c r="AF39" s="1321"/>
      <c r="AG39" s="1321"/>
      <c r="AH39" s="1321"/>
      <c r="AI39" s="1321"/>
      <c r="AJ39" s="1321"/>
      <c r="AK39" s="1315"/>
      <c r="AL39" s="1315"/>
      <c r="AM39" s="130"/>
      <c r="AN39" s="130"/>
      <c r="AO39" s="130"/>
      <c r="AP39" s="130"/>
      <c r="AQ39" s="130"/>
      <c r="AR39" s="130"/>
      <c r="AS39" s="135"/>
    </row>
    <row r="40" spans="1:45" ht="17.25" customHeight="1" x14ac:dyDescent="0.25">
      <c r="A40" s="1299" t="s">
        <v>305</v>
      </c>
      <c r="B40" s="1300"/>
      <c r="C40" s="1300"/>
      <c r="D40" s="1300"/>
      <c r="E40" s="1300"/>
      <c r="F40" s="1300"/>
      <c r="G40" s="1300"/>
      <c r="H40" s="1300"/>
      <c r="I40" s="1300"/>
      <c r="J40" s="1300"/>
      <c r="K40" s="1300"/>
      <c r="L40" s="1300"/>
      <c r="M40" s="1300"/>
      <c r="N40" s="1300"/>
      <c r="O40" s="1300"/>
      <c r="P40" s="1300"/>
      <c r="Q40" s="1300"/>
      <c r="R40" s="1300"/>
      <c r="S40" s="1300"/>
      <c r="T40" s="1300"/>
      <c r="U40" s="1300"/>
      <c r="V40" s="1300"/>
      <c r="W40" s="1300"/>
      <c r="X40" s="1300"/>
      <c r="Y40" s="1300"/>
      <c r="Z40" s="1300"/>
      <c r="AA40" s="1300"/>
      <c r="AB40" s="1300"/>
      <c r="AC40" s="1300"/>
      <c r="AD40" s="1300"/>
      <c r="AE40" s="1300"/>
      <c r="AF40" s="1300"/>
      <c r="AG40" s="1300"/>
      <c r="AH40" s="1300"/>
      <c r="AI40" s="1300"/>
      <c r="AJ40" s="1300"/>
      <c r="AK40" s="1301"/>
      <c r="AL40" s="1301"/>
      <c r="AM40" s="130"/>
      <c r="AN40" s="130"/>
      <c r="AO40" s="130"/>
      <c r="AP40" s="130"/>
      <c r="AQ40" s="130"/>
      <c r="AR40" s="130"/>
      <c r="AS40" s="135"/>
    </row>
    <row r="41" spans="1:45" ht="17.25" customHeight="1" x14ac:dyDescent="0.25">
      <c r="A41" s="1309" t="s">
        <v>304</v>
      </c>
      <c r="B41" s="1310"/>
      <c r="C41" s="1310"/>
      <c r="D41" s="1310"/>
      <c r="E41" s="1310"/>
      <c r="F41" s="1310"/>
      <c r="G41" s="1310"/>
      <c r="H41" s="1310"/>
      <c r="I41" s="1310"/>
      <c r="J41" s="1310"/>
      <c r="K41" s="1310"/>
      <c r="L41" s="1310"/>
      <c r="M41" s="1310"/>
      <c r="N41" s="1310"/>
      <c r="O41" s="1310"/>
      <c r="P41" s="1310"/>
      <c r="Q41" s="1310"/>
      <c r="R41" s="1310"/>
      <c r="S41" s="1310"/>
      <c r="T41" s="1310"/>
      <c r="U41" s="1310"/>
      <c r="V41" s="1310"/>
      <c r="W41" s="1310"/>
      <c r="X41" s="1310"/>
      <c r="Y41" s="1310"/>
      <c r="Z41" s="1310"/>
      <c r="AA41" s="1310"/>
      <c r="AB41" s="1310"/>
      <c r="AC41" s="1310"/>
      <c r="AD41" s="1310"/>
      <c r="AE41" s="1310"/>
      <c r="AF41" s="1310"/>
      <c r="AG41" s="1310"/>
      <c r="AH41" s="1310"/>
      <c r="AI41" s="1310"/>
      <c r="AJ41" s="1310"/>
      <c r="AK41" s="1311"/>
      <c r="AL41" s="1311"/>
      <c r="AM41" s="130"/>
      <c r="AN41" s="130"/>
      <c r="AO41" s="130"/>
      <c r="AP41" s="130"/>
      <c r="AQ41" s="130"/>
      <c r="AR41" s="130"/>
      <c r="AS41" s="135"/>
    </row>
    <row r="42" spans="1:45" ht="17.25" customHeight="1" x14ac:dyDescent="0.25">
      <c r="A42" s="1309" t="s">
        <v>303</v>
      </c>
      <c r="B42" s="1310"/>
      <c r="C42" s="1310"/>
      <c r="D42" s="1310"/>
      <c r="E42" s="1310"/>
      <c r="F42" s="1310"/>
      <c r="G42" s="1310"/>
      <c r="H42" s="1310"/>
      <c r="I42" s="1310"/>
      <c r="J42" s="1310"/>
      <c r="K42" s="1310"/>
      <c r="L42" s="1310"/>
      <c r="M42" s="1310"/>
      <c r="N42" s="1310"/>
      <c r="O42" s="1310"/>
      <c r="P42" s="1310"/>
      <c r="Q42" s="1310"/>
      <c r="R42" s="1310"/>
      <c r="S42" s="1310"/>
      <c r="T42" s="1310"/>
      <c r="U42" s="1310"/>
      <c r="V42" s="1310"/>
      <c r="W42" s="1310"/>
      <c r="X42" s="1310"/>
      <c r="Y42" s="1310"/>
      <c r="Z42" s="1310"/>
      <c r="AA42" s="1310"/>
      <c r="AB42" s="1310"/>
      <c r="AC42" s="1310"/>
      <c r="AD42" s="1310"/>
      <c r="AE42" s="1310"/>
      <c r="AF42" s="1310"/>
      <c r="AG42" s="1310"/>
      <c r="AH42" s="1310"/>
      <c r="AI42" s="1310"/>
      <c r="AJ42" s="1310"/>
      <c r="AK42" s="1311"/>
      <c r="AL42" s="1311"/>
      <c r="AM42" s="130"/>
      <c r="AN42" s="130"/>
      <c r="AO42" s="130"/>
      <c r="AP42" s="130"/>
      <c r="AQ42" s="130"/>
      <c r="AR42" s="130"/>
      <c r="AS42" s="135"/>
    </row>
    <row r="43" spans="1:45" ht="17.25" customHeight="1" x14ac:dyDescent="0.25">
      <c r="A43" s="1309" t="s">
        <v>302</v>
      </c>
      <c r="B43" s="1310"/>
      <c r="C43" s="1310"/>
      <c r="D43" s="1310"/>
      <c r="E43" s="1310"/>
      <c r="F43" s="1310"/>
      <c r="G43" s="1310"/>
      <c r="H43" s="1310"/>
      <c r="I43" s="1310"/>
      <c r="J43" s="1310"/>
      <c r="K43" s="1310"/>
      <c r="L43" s="1310"/>
      <c r="M43" s="1310"/>
      <c r="N43" s="1310"/>
      <c r="O43" s="1310"/>
      <c r="P43" s="1310"/>
      <c r="Q43" s="1310"/>
      <c r="R43" s="1310"/>
      <c r="S43" s="1310"/>
      <c r="T43" s="1310"/>
      <c r="U43" s="1310"/>
      <c r="V43" s="1310"/>
      <c r="W43" s="1310"/>
      <c r="X43" s="1310"/>
      <c r="Y43" s="1310"/>
      <c r="Z43" s="1310"/>
      <c r="AA43" s="1310"/>
      <c r="AB43" s="1310"/>
      <c r="AC43" s="1310"/>
      <c r="AD43" s="1310"/>
      <c r="AE43" s="1310"/>
      <c r="AF43" s="1310"/>
      <c r="AG43" s="1310"/>
      <c r="AH43" s="1310"/>
      <c r="AI43" s="1310"/>
      <c r="AJ43" s="1310"/>
      <c r="AK43" s="1311"/>
      <c r="AL43" s="1311"/>
      <c r="AM43" s="130"/>
      <c r="AN43" s="130"/>
      <c r="AO43" s="130"/>
      <c r="AP43" s="130"/>
      <c r="AQ43" s="130"/>
      <c r="AR43" s="130"/>
      <c r="AS43" s="135"/>
    </row>
    <row r="44" spans="1:45" ht="17.25" customHeight="1" x14ac:dyDescent="0.25">
      <c r="A44" s="1309" t="s">
        <v>301</v>
      </c>
      <c r="B44" s="1310"/>
      <c r="C44" s="1310"/>
      <c r="D44" s="1310"/>
      <c r="E44" s="1310"/>
      <c r="F44" s="1310"/>
      <c r="G44" s="1310"/>
      <c r="H44" s="1310"/>
      <c r="I44" s="1310"/>
      <c r="J44" s="1310"/>
      <c r="K44" s="1310"/>
      <c r="L44" s="1310"/>
      <c r="M44" s="1310"/>
      <c r="N44" s="1310"/>
      <c r="O44" s="1310"/>
      <c r="P44" s="1310"/>
      <c r="Q44" s="1310"/>
      <c r="R44" s="1310"/>
      <c r="S44" s="1310"/>
      <c r="T44" s="1310"/>
      <c r="U44" s="1310"/>
      <c r="V44" s="1310"/>
      <c r="W44" s="1310"/>
      <c r="X44" s="1310"/>
      <c r="Y44" s="1310"/>
      <c r="Z44" s="1310"/>
      <c r="AA44" s="1310"/>
      <c r="AB44" s="1310"/>
      <c r="AC44" s="1310"/>
      <c r="AD44" s="1310"/>
      <c r="AE44" s="1310"/>
      <c r="AF44" s="1310"/>
      <c r="AG44" s="1310"/>
      <c r="AH44" s="1310"/>
      <c r="AI44" s="1310"/>
      <c r="AJ44" s="1310"/>
      <c r="AK44" s="1311"/>
      <c r="AL44" s="1311"/>
      <c r="AM44" s="130"/>
      <c r="AN44" s="130"/>
      <c r="AO44" s="130"/>
      <c r="AP44" s="130"/>
      <c r="AQ44" s="130"/>
      <c r="AR44" s="130"/>
      <c r="AS44" s="135"/>
    </row>
    <row r="45" spans="1:45" ht="17.25" customHeight="1" x14ac:dyDescent="0.25">
      <c r="A45" s="1309" t="s">
        <v>300</v>
      </c>
      <c r="B45" s="1310"/>
      <c r="C45" s="1310"/>
      <c r="D45" s="1310"/>
      <c r="E45" s="1310"/>
      <c r="F45" s="1310"/>
      <c r="G45" s="1310"/>
      <c r="H45" s="1310"/>
      <c r="I45" s="1310"/>
      <c r="J45" s="1310"/>
      <c r="K45" s="1310"/>
      <c r="L45" s="1310"/>
      <c r="M45" s="1310"/>
      <c r="N45" s="1310"/>
      <c r="O45" s="1310"/>
      <c r="P45" s="1310"/>
      <c r="Q45" s="1310"/>
      <c r="R45" s="1310"/>
      <c r="S45" s="1310"/>
      <c r="T45" s="1310"/>
      <c r="U45" s="1310"/>
      <c r="V45" s="1310"/>
      <c r="W45" s="1310"/>
      <c r="X45" s="1310"/>
      <c r="Y45" s="1310"/>
      <c r="Z45" s="1310"/>
      <c r="AA45" s="1310"/>
      <c r="AB45" s="1310"/>
      <c r="AC45" s="1310"/>
      <c r="AD45" s="1310"/>
      <c r="AE45" s="1310"/>
      <c r="AF45" s="1310"/>
      <c r="AG45" s="1310"/>
      <c r="AH45" s="1310"/>
      <c r="AI45" s="1310"/>
      <c r="AJ45" s="1310"/>
      <c r="AK45" s="1311"/>
      <c r="AL45" s="1311"/>
      <c r="AM45" s="130"/>
      <c r="AN45" s="130"/>
      <c r="AO45" s="130"/>
      <c r="AP45" s="130"/>
      <c r="AQ45" s="130"/>
      <c r="AR45" s="130"/>
      <c r="AS45" s="135"/>
    </row>
    <row r="46" spans="1:45" ht="17.25" customHeight="1" thickBot="1" x14ac:dyDescent="0.3">
      <c r="A46" s="1322" t="s">
        <v>299</v>
      </c>
      <c r="B46" s="1323"/>
      <c r="C46" s="1323"/>
      <c r="D46" s="1323"/>
      <c r="E46" s="1323"/>
      <c r="F46" s="1323"/>
      <c r="G46" s="1323"/>
      <c r="H46" s="1323"/>
      <c r="I46" s="1323"/>
      <c r="J46" s="1323"/>
      <c r="K46" s="1323"/>
      <c r="L46" s="1323"/>
      <c r="M46" s="1323"/>
      <c r="N46" s="1323"/>
      <c r="O46" s="1323"/>
      <c r="P46" s="1323"/>
      <c r="Q46" s="1323"/>
      <c r="R46" s="1323"/>
      <c r="S46" s="1323"/>
      <c r="T46" s="1323"/>
      <c r="U46" s="1323"/>
      <c r="V46" s="1323"/>
      <c r="W46" s="1323"/>
      <c r="X46" s="1323"/>
      <c r="Y46" s="1323"/>
      <c r="Z46" s="1323"/>
      <c r="AA46" s="1323"/>
      <c r="AB46" s="1323"/>
      <c r="AC46" s="1323"/>
      <c r="AD46" s="1323"/>
      <c r="AE46" s="1323"/>
      <c r="AF46" s="1323"/>
      <c r="AG46" s="1323"/>
      <c r="AH46" s="1323"/>
      <c r="AI46" s="1323"/>
      <c r="AJ46" s="1323"/>
      <c r="AK46" s="1324"/>
      <c r="AL46" s="1324"/>
      <c r="AM46" s="130"/>
      <c r="AN46" s="130"/>
      <c r="AO46" s="130"/>
      <c r="AP46" s="130"/>
      <c r="AQ46" s="130"/>
      <c r="AR46" s="130"/>
      <c r="AS46" s="135"/>
    </row>
    <row r="47" spans="1:45" ht="24" customHeight="1" x14ac:dyDescent="0.25">
      <c r="A47" s="1325" t="s">
        <v>298</v>
      </c>
      <c r="B47" s="1326"/>
      <c r="C47" s="1326"/>
      <c r="D47" s="1326"/>
      <c r="E47" s="1326"/>
      <c r="F47" s="1326"/>
      <c r="G47" s="1326"/>
      <c r="H47" s="1326"/>
      <c r="I47" s="1326"/>
      <c r="J47" s="1326"/>
      <c r="K47" s="1326"/>
      <c r="L47" s="1326"/>
      <c r="M47" s="1326"/>
      <c r="N47" s="1326"/>
      <c r="O47" s="1326"/>
      <c r="P47" s="1326"/>
      <c r="Q47" s="1326"/>
      <c r="R47" s="1326"/>
      <c r="S47" s="1326"/>
      <c r="T47" s="1326"/>
      <c r="U47" s="1326"/>
      <c r="V47" s="1326"/>
      <c r="W47" s="1326"/>
      <c r="X47" s="1326"/>
      <c r="Y47" s="1326"/>
      <c r="Z47" s="1326"/>
      <c r="AA47" s="1326"/>
      <c r="AB47" s="1326"/>
      <c r="AC47" s="1326"/>
      <c r="AD47" s="1326"/>
      <c r="AE47" s="1326"/>
      <c r="AF47" s="1326"/>
      <c r="AG47" s="1326"/>
      <c r="AH47" s="1326"/>
      <c r="AI47" s="1326"/>
      <c r="AJ47" s="1327"/>
      <c r="AK47" s="1301" t="s">
        <v>5</v>
      </c>
      <c r="AL47" s="1301"/>
      <c r="AM47" s="1328" t="s">
        <v>279</v>
      </c>
      <c r="AN47" s="1328"/>
      <c r="AO47" s="143" t="s">
        <v>278</v>
      </c>
      <c r="AP47" s="143" t="s">
        <v>277</v>
      </c>
      <c r="AQ47" s="135"/>
    </row>
    <row r="48" spans="1:45" ht="12" customHeight="1" x14ac:dyDescent="0.25">
      <c r="A48" s="1309" t="s">
        <v>297</v>
      </c>
      <c r="B48" s="1310"/>
      <c r="C48" s="1310"/>
      <c r="D48" s="1310"/>
      <c r="E48" s="1310"/>
      <c r="F48" s="1310"/>
      <c r="G48" s="1310"/>
      <c r="H48" s="1310"/>
      <c r="I48" s="1310"/>
      <c r="J48" s="1310"/>
      <c r="K48" s="1310"/>
      <c r="L48" s="1310"/>
      <c r="M48" s="1310"/>
      <c r="N48" s="1310"/>
      <c r="O48" s="1310"/>
      <c r="P48" s="1310"/>
      <c r="Q48" s="1310"/>
      <c r="R48" s="1310"/>
      <c r="S48" s="1310"/>
      <c r="T48" s="1310"/>
      <c r="U48" s="1310"/>
      <c r="V48" s="1310"/>
      <c r="W48" s="1310"/>
      <c r="X48" s="1310"/>
      <c r="Y48" s="1310"/>
      <c r="Z48" s="1310"/>
      <c r="AA48" s="1310"/>
      <c r="AB48" s="1310"/>
      <c r="AC48" s="1310"/>
      <c r="AD48" s="1310"/>
      <c r="AE48" s="1310"/>
      <c r="AF48" s="1310"/>
      <c r="AG48" s="1310"/>
      <c r="AH48" s="1310"/>
      <c r="AI48" s="1310"/>
      <c r="AJ48" s="1310"/>
      <c r="AK48" s="1311"/>
      <c r="AL48" s="1311"/>
      <c r="AM48" s="1311"/>
      <c r="AN48" s="1311"/>
      <c r="AO48" s="147"/>
      <c r="AP48" s="147"/>
      <c r="AQ48" s="135"/>
    </row>
    <row r="49" spans="1:43" ht="12" customHeight="1" x14ac:dyDescent="0.25">
      <c r="A49" s="1309" t="s">
        <v>296</v>
      </c>
      <c r="B49" s="1310"/>
      <c r="C49" s="1310"/>
      <c r="D49" s="1310"/>
      <c r="E49" s="1310"/>
      <c r="F49" s="1310"/>
      <c r="G49" s="1310"/>
      <c r="H49" s="1310"/>
      <c r="I49" s="1310"/>
      <c r="J49" s="1310"/>
      <c r="K49" s="1310"/>
      <c r="L49" s="1310"/>
      <c r="M49" s="1310"/>
      <c r="N49" s="1310"/>
      <c r="O49" s="1310"/>
      <c r="P49" s="1310"/>
      <c r="Q49" s="1310"/>
      <c r="R49" s="1310"/>
      <c r="S49" s="1310"/>
      <c r="T49" s="1310"/>
      <c r="U49" s="1310"/>
      <c r="V49" s="1310"/>
      <c r="W49" s="1310"/>
      <c r="X49" s="1310"/>
      <c r="Y49" s="1310"/>
      <c r="Z49" s="1310"/>
      <c r="AA49" s="1310"/>
      <c r="AB49" s="1310"/>
      <c r="AC49" s="1310"/>
      <c r="AD49" s="1310"/>
      <c r="AE49" s="1310"/>
      <c r="AF49" s="1310"/>
      <c r="AG49" s="1310"/>
      <c r="AH49" s="1310"/>
      <c r="AI49" s="1310"/>
      <c r="AJ49" s="1310"/>
      <c r="AK49" s="1311"/>
      <c r="AL49" s="1311"/>
      <c r="AM49" s="1311"/>
      <c r="AN49" s="1311"/>
      <c r="AO49" s="147"/>
      <c r="AP49" s="147"/>
      <c r="AQ49" s="135"/>
    </row>
    <row r="50" spans="1:43" ht="12" customHeight="1" thickBot="1" x14ac:dyDescent="0.3">
      <c r="A50" s="1320" t="s">
        <v>295</v>
      </c>
      <c r="B50" s="1321"/>
      <c r="C50" s="1321"/>
      <c r="D50" s="1321"/>
      <c r="E50" s="1321"/>
      <c r="F50" s="1321"/>
      <c r="G50" s="1321"/>
      <c r="H50" s="1321"/>
      <c r="I50" s="1321"/>
      <c r="J50" s="1321"/>
      <c r="K50" s="1321"/>
      <c r="L50" s="1321"/>
      <c r="M50" s="1321"/>
      <c r="N50" s="1321"/>
      <c r="O50" s="1321"/>
      <c r="P50" s="1321"/>
      <c r="Q50" s="1321"/>
      <c r="R50" s="1321"/>
      <c r="S50" s="1321"/>
      <c r="T50" s="1321"/>
      <c r="U50" s="1321"/>
      <c r="V50" s="1321"/>
      <c r="W50" s="1321"/>
      <c r="X50" s="1321"/>
      <c r="Y50" s="1321"/>
      <c r="Z50" s="1321"/>
      <c r="AA50" s="1321"/>
      <c r="AB50" s="1321"/>
      <c r="AC50" s="1321"/>
      <c r="AD50" s="1321"/>
      <c r="AE50" s="1321"/>
      <c r="AF50" s="1321"/>
      <c r="AG50" s="1321"/>
      <c r="AH50" s="1321"/>
      <c r="AI50" s="1321"/>
      <c r="AJ50" s="1321"/>
      <c r="AK50" s="1315"/>
      <c r="AL50" s="1315"/>
      <c r="AM50" s="1315"/>
      <c r="AN50" s="1315"/>
      <c r="AO50" s="150"/>
      <c r="AP50" s="150"/>
      <c r="AQ50" s="135"/>
    </row>
    <row r="51" spans="1:43" ht="6.75" customHeight="1" thickBot="1" x14ac:dyDescent="0.3">
      <c r="A51" s="155"/>
      <c r="B51" s="155"/>
      <c r="C51" s="155"/>
      <c r="D51" s="155"/>
      <c r="E51" s="155"/>
      <c r="F51" s="155"/>
      <c r="G51" s="155"/>
      <c r="H51" s="155"/>
      <c r="I51" s="155"/>
      <c r="J51" s="155"/>
      <c r="K51" s="155"/>
      <c r="L51" s="155"/>
      <c r="M51" s="155"/>
      <c r="N51" s="155"/>
      <c r="O51" s="155"/>
      <c r="P51" s="155"/>
      <c r="Q51" s="155"/>
      <c r="R51" s="155"/>
      <c r="S51" s="155"/>
      <c r="T51" s="155"/>
      <c r="U51" s="155"/>
      <c r="V51" s="155"/>
      <c r="W51" s="155"/>
      <c r="X51" s="155"/>
      <c r="Y51" s="155"/>
      <c r="Z51" s="155"/>
      <c r="AA51" s="155"/>
      <c r="AB51" s="155"/>
      <c r="AC51" s="155"/>
      <c r="AD51" s="155"/>
      <c r="AE51" s="155"/>
      <c r="AF51" s="155"/>
      <c r="AG51" s="155"/>
      <c r="AH51" s="155"/>
      <c r="AI51" s="155"/>
      <c r="AJ51" s="155"/>
      <c r="AK51" s="155"/>
      <c r="AL51" s="155"/>
      <c r="AM51" s="153"/>
      <c r="AN51" s="153"/>
      <c r="AO51" s="154"/>
      <c r="AP51" s="154"/>
      <c r="AQ51" s="152"/>
    </row>
    <row r="52" spans="1:43" ht="24" customHeight="1" x14ac:dyDescent="0.25">
      <c r="A52" s="1329" t="s">
        <v>294</v>
      </c>
      <c r="B52" s="1330"/>
      <c r="C52" s="1330"/>
      <c r="D52" s="1330"/>
      <c r="E52" s="1330"/>
      <c r="F52" s="1330"/>
      <c r="G52" s="1330"/>
      <c r="H52" s="1330"/>
      <c r="I52" s="1330"/>
      <c r="J52" s="1330"/>
      <c r="K52" s="1330"/>
      <c r="L52" s="1330"/>
      <c r="M52" s="1330"/>
      <c r="N52" s="1330"/>
      <c r="O52" s="1330"/>
      <c r="P52" s="1330"/>
      <c r="Q52" s="1330"/>
      <c r="R52" s="1330"/>
      <c r="S52" s="1330"/>
      <c r="T52" s="1330"/>
      <c r="U52" s="1330"/>
      <c r="V52" s="1330"/>
      <c r="W52" s="1330"/>
      <c r="X52" s="1330"/>
      <c r="Y52" s="1330"/>
      <c r="Z52" s="1330"/>
      <c r="AA52" s="1330"/>
      <c r="AB52" s="1330"/>
      <c r="AC52" s="1330"/>
      <c r="AD52" s="1330"/>
      <c r="AE52" s="1330"/>
      <c r="AF52" s="1330"/>
      <c r="AG52" s="1330"/>
      <c r="AH52" s="1330"/>
      <c r="AI52" s="1330"/>
      <c r="AJ52" s="1330"/>
      <c r="AK52" s="1328" t="s">
        <v>5</v>
      </c>
      <c r="AL52" s="1328"/>
      <c r="AM52" s="1328" t="s">
        <v>279</v>
      </c>
      <c r="AN52" s="1328"/>
      <c r="AO52" s="143" t="s">
        <v>278</v>
      </c>
      <c r="AP52" s="143" t="s">
        <v>277</v>
      </c>
      <c r="AQ52" s="135"/>
    </row>
    <row r="53" spans="1:43" ht="11.25" customHeight="1" x14ac:dyDescent="0.25">
      <c r="A53" s="1331" t="s">
        <v>293</v>
      </c>
      <c r="B53" s="1332"/>
      <c r="C53" s="1332"/>
      <c r="D53" s="1332"/>
      <c r="E53" s="1332"/>
      <c r="F53" s="1332"/>
      <c r="G53" s="1332"/>
      <c r="H53" s="1332"/>
      <c r="I53" s="1332"/>
      <c r="J53" s="1332"/>
      <c r="K53" s="1332"/>
      <c r="L53" s="1332"/>
      <c r="M53" s="1332"/>
      <c r="N53" s="1332"/>
      <c r="O53" s="1332"/>
      <c r="P53" s="1332"/>
      <c r="Q53" s="1332"/>
      <c r="R53" s="1332"/>
      <c r="S53" s="1332"/>
      <c r="T53" s="1332"/>
      <c r="U53" s="1332"/>
      <c r="V53" s="1332"/>
      <c r="W53" s="1332"/>
      <c r="X53" s="1332"/>
      <c r="Y53" s="1332"/>
      <c r="Z53" s="1332"/>
      <c r="AA53" s="1332"/>
      <c r="AB53" s="1332"/>
      <c r="AC53" s="1332"/>
      <c r="AD53" s="1332"/>
      <c r="AE53" s="1332"/>
      <c r="AF53" s="1332"/>
      <c r="AG53" s="1332"/>
      <c r="AH53" s="1332"/>
      <c r="AI53" s="1332"/>
      <c r="AJ53" s="1332"/>
      <c r="AK53" s="1319"/>
      <c r="AL53" s="1319"/>
      <c r="AM53" s="1319"/>
      <c r="AN53" s="1319"/>
      <c r="AO53" s="151"/>
      <c r="AP53" s="151"/>
      <c r="AQ53" s="135"/>
    </row>
    <row r="54" spans="1:43" ht="12" customHeight="1" x14ac:dyDescent="0.25">
      <c r="A54" s="1309" t="s">
        <v>292</v>
      </c>
      <c r="B54" s="1310"/>
      <c r="C54" s="1310"/>
      <c r="D54" s="1310"/>
      <c r="E54" s="1310"/>
      <c r="F54" s="1310"/>
      <c r="G54" s="1310"/>
      <c r="H54" s="1310"/>
      <c r="I54" s="1310"/>
      <c r="J54" s="1310"/>
      <c r="K54" s="1310"/>
      <c r="L54" s="1310"/>
      <c r="M54" s="1310"/>
      <c r="N54" s="1310"/>
      <c r="O54" s="1310"/>
      <c r="P54" s="1310"/>
      <c r="Q54" s="1310"/>
      <c r="R54" s="1310"/>
      <c r="S54" s="1310"/>
      <c r="T54" s="1310"/>
      <c r="U54" s="1310"/>
      <c r="V54" s="1310"/>
      <c r="W54" s="1310"/>
      <c r="X54" s="1310"/>
      <c r="Y54" s="1310"/>
      <c r="Z54" s="1310"/>
      <c r="AA54" s="1310"/>
      <c r="AB54" s="1310"/>
      <c r="AC54" s="1310"/>
      <c r="AD54" s="1310"/>
      <c r="AE54" s="1310"/>
      <c r="AF54" s="1310"/>
      <c r="AG54" s="1310"/>
      <c r="AH54" s="1310"/>
      <c r="AI54" s="1310"/>
      <c r="AJ54" s="1310"/>
      <c r="AK54" s="1311"/>
      <c r="AL54" s="1311"/>
      <c r="AM54" s="1311"/>
      <c r="AN54" s="1311"/>
      <c r="AO54" s="147"/>
      <c r="AP54" s="147"/>
      <c r="AQ54" s="135"/>
    </row>
    <row r="55" spans="1:43" ht="12" customHeight="1" x14ac:dyDescent="0.25">
      <c r="A55" s="1309" t="s">
        <v>291</v>
      </c>
      <c r="B55" s="1310"/>
      <c r="C55" s="1310"/>
      <c r="D55" s="1310"/>
      <c r="E55" s="1310"/>
      <c r="F55" s="1310"/>
      <c r="G55" s="1310"/>
      <c r="H55" s="1310"/>
      <c r="I55" s="1310"/>
      <c r="J55" s="1310"/>
      <c r="K55" s="1310"/>
      <c r="L55" s="1310"/>
      <c r="M55" s="1310"/>
      <c r="N55" s="1310"/>
      <c r="O55" s="1310"/>
      <c r="P55" s="1310"/>
      <c r="Q55" s="1310"/>
      <c r="R55" s="1310"/>
      <c r="S55" s="1310"/>
      <c r="T55" s="1310"/>
      <c r="U55" s="1310"/>
      <c r="V55" s="1310"/>
      <c r="W55" s="1310"/>
      <c r="X55" s="1310"/>
      <c r="Y55" s="1310"/>
      <c r="Z55" s="1310"/>
      <c r="AA55" s="1310"/>
      <c r="AB55" s="1310"/>
      <c r="AC55" s="1310"/>
      <c r="AD55" s="1310"/>
      <c r="AE55" s="1310"/>
      <c r="AF55" s="1310"/>
      <c r="AG55" s="1310"/>
      <c r="AH55" s="1310"/>
      <c r="AI55" s="1310"/>
      <c r="AJ55" s="1310"/>
      <c r="AK55" s="1311"/>
      <c r="AL55" s="1311"/>
      <c r="AM55" s="1311"/>
      <c r="AN55" s="1311"/>
      <c r="AO55" s="147"/>
      <c r="AP55" s="147"/>
      <c r="AQ55" s="135"/>
    </row>
    <row r="56" spans="1:43" ht="12" customHeight="1" thickBot="1" x14ac:dyDescent="0.3">
      <c r="A56" s="1320" t="s">
        <v>290</v>
      </c>
      <c r="B56" s="1321"/>
      <c r="C56" s="1321"/>
      <c r="D56" s="1321"/>
      <c r="E56" s="1321"/>
      <c r="F56" s="1321"/>
      <c r="G56" s="1321"/>
      <c r="H56" s="1321"/>
      <c r="I56" s="1321"/>
      <c r="J56" s="1321"/>
      <c r="K56" s="1321"/>
      <c r="L56" s="1321"/>
      <c r="M56" s="1321"/>
      <c r="N56" s="1321"/>
      <c r="O56" s="1321"/>
      <c r="P56" s="1321"/>
      <c r="Q56" s="1321"/>
      <c r="R56" s="1321"/>
      <c r="S56" s="1321"/>
      <c r="T56" s="1321"/>
      <c r="U56" s="1321"/>
      <c r="V56" s="1321"/>
      <c r="W56" s="1321"/>
      <c r="X56" s="1321"/>
      <c r="Y56" s="1321"/>
      <c r="Z56" s="1321"/>
      <c r="AA56" s="1321"/>
      <c r="AB56" s="1321"/>
      <c r="AC56" s="1321"/>
      <c r="AD56" s="1321"/>
      <c r="AE56" s="1321"/>
      <c r="AF56" s="1321"/>
      <c r="AG56" s="1321"/>
      <c r="AH56" s="1321"/>
      <c r="AI56" s="1321"/>
      <c r="AJ56" s="1321"/>
      <c r="AK56" s="1315"/>
      <c r="AL56" s="1315"/>
      <c r="AM56" s="1315"/>
      <c r="AN56" s="1315"/>
      <c r="AO56" s="150"/>
      <c r="AP56" s="150"/>
      <c r="AQ56" s="135"/>
    </row>
    <row r="57" spans="1:43" ht="6" customHeight="1" thickBot="1" x14ac:dyDescent="0.3">
      <c r="A57" s="145"/>
      <c r="B57" s="145"/>
      <c r="C57" s="145"/>
      <c r="D57" s="145"/>
      <c r="E57" s="145"/>
      <c r="F57" s="145"/>
      <c r="G57" s="145"/>
      <c r="H57" s="145"/>
      <c r="I57" s="145"/>
      <c r="J57" s="145"/>
      <c r="K57" s="145"/>
      <c r="L57" s="145"/>
      <c r="M57" s="145"/>
      <c r="N57" s="145"/>
      <c r="O57" s="145"/>
      <c r="P57" s="145"/>
      <c r="Q57" s="145"/>
      <c r="R57" s="145"/>
      <c r="S57" s="145"/>
      <c r="T57" s="145"/>
      <c r="U57" s="145"/>
      <c r="V57" s="145"/>
      <c r="W57" s="145"/>
      <c r="X57" s="145"/>
      <c r="Y57" s="145"/>
      <c r="Z57" s="145"/>
      <c r="AA57" s="145"/>
      <c r="AB57" s="145"/>
      <c r="AC57" s="145"/>
      <c r="AD57" s="145"/>
      <c r="AE57" s="145"/>
      <c r="AF57" s="145"/>
      <c r="AG57" s="145"/>
      <c r="AH57" s="145"/>
      <c r="AI57" s="145"/>
      <c r="AJ57" s="145"/>
      <c r="AK57" s="145"/>
      <c r="AL57" s="145"/>
      <c r="AM57" s="130"/>
      <c r="AN57" s="130"/>
      <c r="AO57" s="144"/>
      <c r="AP57" s="144"/>
      <c r="AQ57" s="129"/>
    </row>
    <row r="58" spans="1:43" ht="24" customHeight="1" x14ac:dyDescent="0.25">
      <c r="A58" s="1329" t="s">
        <v>289</v>
      </c>
      <c r="B58" s="1330"/>
      <c r="C58" s="1330"/>
      <c r="D58" s="1330"/>
      <c r="E58" s="1330"/>
      <c r="F58" s="1330"/>
      <c r="G58" s="1330"/>
      <c r="H58" s="1330"/>
      <c r="I58" s="1330"/>
      <c r="J58" s="1330"/>
      <c r="K58" s="1330"/>
      <c r="L58" s="1330"/>
      <c r="M58" s="1330"/>
      <c r="N58" s="1330"/>
      <c r="O58" s="1330"/>
      <c r="P58" s="1330"/>
      <c r="Q58" s="1330"/>
      <c r="R58" s="1330"/>
      <c r="S58" s="1330"/>
      <c r="T58" s="1330"/>
      <c r="U58" s="1330"/>
      <c r="V58" s="1330"/>
      <c r="W58" s="1330"/>
      <c r="X58" s="1330"/>
      <c r="Y58" s="1330"/>
      <c r="Z58" s="1330"/>
      <c r="AA58" s="1330"/>
      <c r="AB58" s="1330"/>
      <c r="AC58" s="1330"/>
      <c r="AD58" s="1330"/>
      <c r="AE58" s="1330"/>
      <c r="AF58" s="1330"/>
      <c r="AG58" s="1330"/>
      <c r="AH58" s="1330"/>
      <c r="AI58" s="1330"/>
      <c r="AJ58" s="1330"/>
      <c r="AK58" s="1328" t="s">
        <v>5</v>
      </c>
      <c r="AL58" s="1328"/>
      <c r="AM58" s="1328" t="s">
        <v>279</v>
      </c>
      <c r="AN58" s="1328"/>
      <c r="AO58" s="143" t="s">
        <v>278</v>
      </c>
      <c r="AP58" s="143" t="s">
        <v>277</v>
      </c>
      <c r="AQ58" s="135"/>
    </row>
    <row r="59" spans="1:43" ht="12.75" customHeight="1" x14ac:dyDescent="0.25">
      <c r="A59" s="1333" t="s">
        <v>288</v>
      </c>
      <c r="B59" s="1334"/>
      <c r="C59" s="1334"/>
      <c r="D59" s="1334"/>
      <c r="E59" s="1334"/>
      <c r="F59" s="1334"/>
      <c r="G59" s="1334"/>
      <c r="H59" s="1334"/>
      <c r="I59" s="1334"/>
      <c r="J59" s="1334"/>
      <c r="K59" s="1334"/>
      <c r="L59" s="1334"/>
      <c r="M59" s="1334"/>
      <c r="N59" s="1334"/>
      <c r="O59" s="1334"/>
      <c r="P59" s="1334"/>
      <c r="Q59" s="1334"/>
      <c r="R59" s="1334"/>
      <c r="S59" s="1334"/>
      <c r="T59" s="1334"/>
      <c r="U59" s="1334"/>
      <c r="V59" s="1334"/>
      <c r="W59" s="1334"/>
      <c r="X59" s="1334"/>
      <c r="Y59" s="1334"/>
      <c r="Z59" s="1334"/>
      <c r="AA59" s="1334"/>
      <c r="AB59" s="1334"/>
      <c r="AC59" s="1334"/>
      <c r="AD59" s="1334"/>
      <c r="AE59" s="1334"/>
      <c r="AF59" s="1334"/>
      <c r="AG59" s="1334"/>
      <c r="AH59" s="1334"/>
      <c r="AI59" s="1334"/>
      <c r="AJ59" s="1334"/>
      <c r="AK59" s="1335"/>
      <c r="AL59" s="1335"/>
      <c r="AM59" s="1335"/>
      <c r="AN59" s="1335"/>
      <c r="AO59" s="149"/>
      <c r="AP59" s="149"/>
      <c r="AQ59" s="141"/>
    </row>
    <row r="60" spans="1:43" ht="12" customHeight="1" x14ac:dyDescent="0.25">
      <c r="A60" s="1309" t="s">
        <v>287</v>
      </c>
      <c r="B60" s="1310"/>
      <c r="C60" s="1310"/>
      <c r="D60" s="1310"/>
      <c r="E60" s="1310"/>
      <c r="F60" s="1310"/>
      <c r="G60" s="1310"/>
      <c r="H60" s="1310"/>
      <c r="I60" s="1310"/>
      <c r="J60" s="1310"/>
      <c r="K60" s="1310"/>
      <c r="L60" s="1310"/>
      <c r="M60" s="1310"/>
      <c r="N60" s="1310"/>
      <c r="O60" s="1310"/>
      <c r="P60" s="1310"/>
      <c r="Q60" s="1310"/>
      <c r="R60" s="1310"/>
      <c r="S60" s="1310"/>
      <c r="T60" s="1310"/>
      <c r="U60" s="1310"/>
      <c r="V60" s="1310"/>
      <c r="W60" s="1310"/>
      <c r="X60" s="1310"/>
      <c r="Y60" s="1310"/>
      <c r="Z60" s="1310"/>
      <c r="AA60" s="1310"/>
      <c r="AB60" s="1310"/>
      <c r="AC60" s="1310"/>
      <c r="AD60" s="1310"/>
      <c r="AE60" s="1310"/>
      <c r="AF60" s="1310"/>
      <c r="AG60" s="1310"/>
      <c r="AH60" s="1310"/>
      <c r="AI60" s="1310"/>
      <c r="AJ60" s="1310"/>
      <c r="AK60" s="1311"/>
      <c r="AL60" s="1311"/>
      <c r="AM60" s="1311"/>
      <c r="AN60" s="1311"/>
      <c r="AO60" s="147"/>
      <c r="AP60" s="147"/>
      <c r="AQ60" s="135"/>
    </row>
    <row r="61" spans="1:43" ht="12" customHeight="1" x14ac:dyDescent="0.25">
      <c r="A61" s="1309" t="s">
        <v>286</v>
      </c>
      <c r="B61" s="1310"/>
      <c r="C61" s="1310"/>
      <c r="D61" s="1310"/>
      <c r="E61" s="1310"/>
      <c r="F61" s="1310"/>
      <c r="G61" s="1310"/>
      <c r="H61" s="1310"/>
      <c r="I61" s="1310"/>
      <c r="J61" s="1310"/>
      <c r="K61" s="1310"/>
      <c r="L61" s="1310"/>
      <c r="M61" s="1310"/>
      <c r="N61" s="1310"/>
      <c r="O61" s="1310"/>
      <c r="P61" s="1310"/>
      <c r="Q61" s="1310"/>
      <c r="R61" s="1310"/>
      <c r="S61" s="1310"/>
      <c r="T61" s="1310"/>
      <c r="U61" s="1310"/>
      <c r="V61" s="1310"/>
      <c r="W61" s="1310"/>
      <c r="X61" s="1310"/>
      <c r="Y61" s="1310"/>
      <c r="Z61" s="1310"/>
      <c r="AA61" s="1310"/>
      <c r="AB61" s="1310"/>
      <c r="AC61" s="1310"/>
      <c r="AD61" s="1310"/>
      <c r="AE61" s="1310"/>
      <c r="AF61" s="1310"/>
      <c r="AG61" s="1310"/>
      <c r="AH61" s="1310"/>
      <c r="AI61" s="1310"/>
      <c r="AJ61" s="1310"/>
      <c r="AK61" s="1311"/>
      <c r="AL61" s="1311"/>
      <c r="AM61" s="1311"/>
      <c r="AN61" s="1311"/>
      <c r="AO61" s="147"/>
      <c r="AP61" s="147"/>
      <c r="AQ61" s="135"/>
    </row>
    <row r="62" spans="1:43" ht="12" customHeight="1" x14ac:dyDescent="0.25">
      <c r="A62" s="1309" t="s">
        <v>285</v>
      </c>
      <c r="B62" s="1310"/>
      <c r="C62" s="1310"/>
      <c r="D62" s="1310"/>
      <c r="E62" s="1310"/>
      <c r="F62" s="1310"/>
      <c r="G62" s="1310"/>
      <c r="H62" s="1310"/>
      <c r="I62" s="1310"/>
      <c r="J62" s="1310"/>
      <c r="K62" s="1310"/>
      <c r="L62" s="1310"/>
      <c r="M62" s="1310"/>
      <c r="N62" s="1310"/>
      <c r="O62" s="1310"/>
      <c r="P62" s="1310"/>
      <c r="Q62" s="1310"/>
      <c r="R62" s="1310"/>
      <c r="S62" s="1310"/>
      <c r="T62" s="1310"/>
      <c r="U62" s="1310"/>
      <c r="V62" s="1310"/>
      <c r="W62" s="1310"/>
      <c r="X62" s="1310"/>
      <c r="Y62" s="1310"/>
      <c r="Z62" s="1310"/>
      <c r="AA62" s="1310"/>
      <c r="AB62" s="1310"/>
      <c r="AC62" s="1310"/>
      <c r="AD62" s="1310"/>
      <c r="AE62" s="1310"/>
      <c r="AF62" s="1310"/>
      <c r="AG62" s="1310"/>
      <c r="AH62" s="1310"/>
      <c r="AI62" s="1310"/>
      <c r="AJ62" s="1310"/>
      <c r="AK62" s="1311"/>
      <c r="AL62" s="1311"/>
      <c r="AM62" s="1311"/>
      <c r="AN62" s="1311"/>
      <c r="AO62" s="147"/>
      <c r="AP62" s="147"/>
      <c r="AQ62" s="135"/>
    </row>
    <row r="63" spans="1:43" ht="9.75" customHeight="1" x14ac:dyDescent="0.25">
      <c r="A63" s="1309"/>
      <c r="B63" s="1310"/>
      <c r="C63" s="1310"/>
      <c r="D63" s="1310"/>
      <c r="E63" s="1310"/>
      <c r="F63" s="1310"/>
      <c r="G63" s="1310"/>
      <c r="H63" s="1310"/>
      <c r="I63" s="1310"/>
      <c r="J63" s="1310"/>
      <c r="K63" s="1310"/>
      <c r="L63" s="1310"/>
      <c r="M63" s="1310"/>
      <c r="N63" s="1310"/>
      <c r="O63" s="1310"/>
      <c r="P63" s="1310"/>
      <c r="Q63" s="1310"/>
      <c r="R63" s="1310"/>
      <c r="S63" s="1310"/>
      <c r="T63" s="1310"/>
      <c r="U63" s="1310"/>
      <c r="V63" s="1310"/>
      <c r="W63" s="1310"/>
      <c r="X63" s="1310"/>
      <c r="Y63" s="1310"/>
      <c r="Z63" s="1310"/>
      <c r="AA63" s="1310"/>
      <c r="AB63" s="1310"/>
      <c r="AC63" s="1310"/>
      <c r="AD63" s="1310"/>
      <c r="AE63" s="1310"/>
      <c r="AF63" s="1310"/>
      <c r="AG63" s="1310"/>
      <c r="AH63" s="1310"/>
      <c r="AI63" s="1310"/>
      <c r="AJ63" s="1310"/>
      <c r="AK63" s="1311"/>
      <c r="AL63" s="1311"/>
      <c r="AM63" s="1311"/>
      <c r="AN63" s="1311"/>
      <c r="AO63" s="147"/>
      <c r="AP63" s="147"/>
      <c r="AQ63" s="135"/>
    </row>
    <row r="64" spans="1:43" ht="9.75" customHeight="1" x14ac:dyDescent="0.25">
      <c r="A64" s="1309"/>
      <c r="B64" s="1310"/>
      <c r="C64" s="1310"/>
      <c r="D64" s="1310"/>
      <c r="E64" s="1310"/>
      <c r="F64" s="1310"/>
      <c r="G64" s="1310"/>
      <c r="H64" s="1310"/>
      <c r="I64" s="1310"/>
      <c r="J64" s="1310"/>
      <c r="K64" s="1310"/>
      <c r="L64" s="1310"/>
      <c r="M64" s="1310"/>
      <c r="N64" s="1310"/>
      <c r="O64" s="1310"/>
      <c r="P64" s="1310"/>
      <c r="Q64" s="1310"/>
      <c r="R64" s="1310"/>
      <c r="S64" s="1310"/>
      <c r="T64" s="1310"/>
      <c r="U64" s="1310"/>
      <c r="V64" s="1310"/>
      <c r="W64" s="1310"/>
      <c r="X64" s="1310"/>
      <c r="Y64" s="1310"/>
      <c r="Z64" s="1310"/>
      <c r="AA64" s="1310"/>
      <c r="AB64" s="1310"/>
      <c r="AC64" s="1310"/>
      <c r="AD64" s="1310"/>
      <c r="AE64" s="1310"/>
      <c r="AF64" s="1310"/>
      <c r="AG64" s="1310"/>
      <c r="AH64" s="1310"/>
      <c r="AI64" s="1310"/>
      <c r="AJ64" s="1310"/>
      <c r="AK64" s="1311"/>
      <c r="AL64" s="1311"/>
      <c r="AM64" s="1311"/>
      <c r="AN64" s="1311"/>
      <c r="AO64" s="147"/>
      <c r="AP64" s="147"/>
      <c r="AQ64" s="135"/>
    </row>
    <row r="65" spans="1:43" ht="12" customHeight="1" x14ac:dyDescent="0.25">
      <c r="A65" s="1309" t="s">
        <v>284</v>
      </c>
      <c r="B65" s="1310"/>
      <c r="C65" s="1310"/>
      <c r="D65" s="1310"/>
      <c r="E65" s="1310"/>
      <c r="F65" s="1310"/>
      <c r="G65" s="1310"/>
      <c r="H65" s="1310"/>
      <c r="I65" s="1310"/>
      <c r="J65" s="1310"/>
      <c r="K65" s="1310"/>
      <c r="L65" s="1310"/>
      <c r="M65" s="1310"/>
      <c r="N65" s="1310"/>
      <c r="O65" s="1310"/>
      <c r="P65" s="1310"/>
      <c r="Q65" s="1310"/>
      <c r="R65" s="1310"/>
      <c r="S65" s="1310"/>
      <c r="T65" s="1310"/>
      <c r="U65" s="1310"/>
      <c r="V65" s="1310"/>
      <c r="W65" s="1310"/>
      <c r="X65" s="1310"/>
      <c r="Y65" s="1310"/>
      <c r="Z65" s="1310"/>
      <c r="AA65" s="1310"/>
      <c r="AB65" s="1310"/>
      <c r="AC65" s="1310"/>
      <c r="AD65" s="1310"/>
      <c r="AE65" s="1310"/>
      <c r="AF65" s="1310"/>
      <c r="AG65" s="1310"/>
      <c r="AH65" s="1310"/>
      <c r="AI65" s="1310"/>
      <c r="AJ65" s="1310"/>
      <c r="AK65" s="1311"/>
      <c r="AL65" s="1311"/>
      <c r="AM65" s="1311"/>
      <c r="AN65" s="1311"/>
      <c r="AO65" s="147"/>
      <c r="AP65" s="147"/>
      <c r="AQ65" s="135"/>
    </row>
    <row r="66" spans="1:43" ht="27.75" customHeight="1" x14ac:dyDescent="0.25">
      <c r="A66" s="1336" t="s">
        <v>283</v>
      </c>
      <c r="B66" s="1337"/>
      <c r="C66" s="1337"/>
      <c r="D66" s="1337"/>
      <c r="E66" s="1337"/>
      <c r="F66" s="1337"/>
      <c r="G66" s="1337"/>
      <c r="H66" s="1337"/>
      <c r="I66" s="1337"/>
      <c r="J66" s="1337"/>
      <c r="K66" s="1337"/>
      <c r="L66" s="1337"/>
      <c r="M66" s="1337"/>
      <c r="N66" s="1337"/>
      <c r="O66" s="1337"/>
      <c r="P66" s="1337"/>
      <c r="Q66" s="1337"/>
      <c r="R66" s="1337"/>
      <c r="S66" s="1337"/>
      <c r="T66" s="1337"/>
      <c r="U66" s="1337"/>
      <c r="V66" s="1337"/>
      <c r="W66" s="1337"/>
      <c r="X66" s="1337"/>
      <c r="Y66" s="1337"/>
      <c r="Z66" s="1337"/>
      <c r="AA66" s="1337"/>
      <c r="AB66" s="1337"/>
      <c r="AC66" s="1337"/>
      <c r="AD66" s="1337"/>
      <c r="AE66" s="1337"/>
      <c r="AF66" s="1337"/>
      <c r="AG66" s="1337"/>
      <c r="AH66" s="1337"/>
      <c r="AI66" s="1337"/>
      <c r="AJ66" s="1338"/>
      <c r="AK66" s="1339"/>
      <c r="AL66" s="1339"/>
      <c r="AM66" s="1339"/>
      <c r="AN66" s="1339"/>
      <c r="AO66" s="148"/>
      <c r="AP66" s="148"/>
      <c r="AQ66" s="141"/>
    </row>
    <row r="67" spans="1:43" ht="11.25" customHeight="1" x14ac:dyDescent="0.25">
      <c r="A67" s="1309" t="s">
        <v>275</v>
      </c>
      <c r="B67" s="1310"/>
      <c r="C67" s="1310"/>
      <c r="D67" s="1310"/>
      <c r="E67" s="1310"/>
      <c r="F67" s="1310"/>
      <c r="G67" s="1310"/>
      <c r="H67" s="1310"/>
      <c r="I67" s="1310"/>
      <c r="J67" s="1310"/>
      <c r="K67" s="1310"/>
      <c r="L67" s="1310"/>
      <c r="M67" s="1310"/>
      <c r="N67" s="1310"/>
      <c r="O67" s="1310"/>
      <c r="P67" s="1310"/>
      <c r="Q67" s="1310"/>
      <c r="R67" s="1310"/>
      <c r="S67" s="1310"/>
      <c r="T67" s="1310"/>
      <c r="U67" s="1310"/>
      <c r="V67" s="1310"/>
      <c r="W67" s="1310"/>
      <c r="X67" s="1310"/>
      <c r="Y67" s="1310"/>
      <c r="Z67" s="1310"/>
      <c r="AA67" s="1310"/>
      <c r="AB67" s="1310"/>
      <c r="AC67" s="1310"/>
      <c r="AD67" s="1310"/>
      <c r="AE67" s="1310"/>
      <c r="AF67" s="1310"/>
      <c r="AG67" s="1310"/>
      <c r="AH67" s="1310"/>
      <c r="AI67" s="1310"/>
      <c r="AJ67" s="1310"/>
      <c r="AK67" s="1311"/>
      <c r="AL67" s="1311"/>
      <c r="AM67" s="1311"/>
      <c r="AN67" s="1311"/>
      <c r="AO67" s="147"/>
      <c r="AP67" s="147"/>
      <c r="AQ67" s="135"/>
    </row>
    <row r="68" spans="1:43" ht="25.5" customHeight="1" x14ac:dyDescent="0.25">
      <c r="A68" s="1336" t="s">
        <v>276</v>
      </c>
      <c r="B68" s="1337"/>
      <c r="C68" s="1337"/>
      <c r="D68" s="1337"/>
      <c r="E68" s="1337"/>
      <c r="F68" s="1337"/>
      <c r="G68" s="1337"/>
      <c r="H68" s="1337"/>
      <c r="I68" s="1337"/>
      <c r="J68" s="1337"/>
      <c r="K68" s="1337"/>
      <c r="L68" s="1337"/>
      <c r="M68" s="1337"/>
      <c r="N68" s="1337"/>
      <c r="O68" s="1337"/>
      <c r="P68" s="1337"/>
      <c r="Q68" s="1337"/>
      <c r="R68" s="1337"/>
      <c r="S68" s="1337"/>
      <c r="T68" s="1337"/>
      <c r="U68" s="1337"/>
      <c r="V68" s="1337"/>
      <c r="W68" s="1337"/>
      <c r="X68" s="1337"/>
      <c r="Y68" s="1337"/>
      <c r="Z68" s="1337"/>
      <c r="AA68" s="1337"/>
      <c r="AB68" s="1337"/>
      <c r="AC68" s="1337"/>
      <c r="AD68" s="1337"/>
      <c r="AE68" s="1337"/>
      <c r="AF68" s="1337"/>
      <c r="AG68" s="1337"/>
      <c r="AH68" s="1337"/>
      <c r="AI68" s="1337"/>
      <c r="AJ68" s="1338"/>
      <c r="AK68" s="1339"/>
      <c r="AL68" s="1339"/>
      <c r="AM68" s="1339"/>
      <c r="AN68" s="1339"/>
      <c r="AO68" s="148"/>
      <c r="AP68" s="148"/>
      <c r="AQ68" s="141"/>
    </row>
    <row r="69" spans="1:43" ht="12" customHeight="1" x14ac:dyDescent="0.25">
      <c r="A69" s="1309" t="s">
        <v>274</v>
      </c>
      <c r="B69" s="1310"/>
      <c r="C69" s="1310"/>
      <c r="D69" s="1310"/>
      <c r="E69" s="1310"/>
      <c r="F69" s="1310"/>
      <c r="G69" s="1310"/>
      <c r="H69" s="1310"/>
      <c r="I69" s="1310"/>
      <c r="J69" s="1310"/>
      <c r="K69" s="1310"/>
      <c r="L69" s="1310"/>
      <c r="M69" s="1310"/>
      <c r="N69" s="1310"/>
      <c r="O69" s="1310"/>
      <c r="P69" s="1310"/>
      <c r="Q69" s="1310"/>
      <c r="R69" s="1310"/>
      <c r="S69" s="1310"/>
      <c r="T69" s="1310"/>
      <c r="U69" s="1310"/>
      <c r="V69" s="1310"/>
      <c r="W69" s="1310"/>
      <c r="X69" s="1310"/>
      <c r="Y69" s="1310"/>
      <c r="Z69" s="1310"/>
      <c r="AA69" s="1310"/>
      <c r="AB69" s="1310"/>
      <c r="AC69" s="1310"/>
      <c r="AD69" s="1310"/>
      <c r="AE69" s="1310"/>
      <c r="AF69" s="1310"/>
      <c r="AG69" s="1310"/>
      <c r="AH69" s="1310"/>
      <c r="AI69" s="1310"/>
      <c r="AJ69" s="1310"/>
      <c r="AK69" s="1311"/>
      <c r="AL69" s="1311"/>
      <c r="AM69" s="1311"/>
      <c r="AN69" s="1311"/>
      <c r="AO69" s="147"/>
      <c r="AP69" s="147"/>
      <c r="AQ69" s="135"/>
    </row>
    <row r="70" spans="1:43" ht="12.75" customHeight="1" x14ac:dyDescent="0.25">
      <c r="A70" s="1340" t="s">
        <v>282</v>
      </c>
      <c r="B70" s="1341"/>
      <c r="C70" s="1341"/>
      <c r="D70" s="1341"/>
      <c r="E70" s="1341"/>
      <c r="F70" s="1341"/>
      <c r="G70" s="1341"/>
      <c r="H70" s="1341"/>
      <c r="I70" s="1341"/>
      <c r="J70" s="1341"/>
      <c r="K70" s="1341"/>
      <c r="L70" s="1341"/>
      <c r="M70" s="1341"/>
      <c r="N70" s="1341"/>
      <c r="O70" s="1341"/>
      <c r="P70" s="1341"/>
      <c r="Q70" s="1341"/>
      <c r="R70" s="1341"/>
      <c r="S70" s="1341"/>
      <c r="T70" s="1341"/>
      <c r="U70" s="1341"/>
      <c r="V70" s="1341"/>
      <c r="W70" s="1341"/>
      <c r="X70" s="1341"/>
      <c r="Y70" s="1341"/>
      <c r="Z70" s="1341"/>
      <c r="AA70" s="1341"/>
      <c r="AB70" s="1341"/>
      <c r="AC70" s="1341"/>
      <c r="AD70" s="1341"/>
      <c r="AE70" s="1341"/>
      <c r="AF70" s="1341"/>
      <c r="AG70" s="1341"/>
      <c r="AH70" s="1341"/>
      <c r="AI70" s="1341"/>
      <c r="AJ70" s="1341"/>
      <c r="AK70" s="1339"/>
      <c r="AL70" s="1339"/>
      <c r="AM70" s="1339"/>
      <c r="AN70" s="1339"/>
      <c r="AO70" s="148"/>
      <c r="AP70" s="148"/>
      <c r="AQ70" s="141"/>
    </row>
    <row r="71" spans="1:43" ht="12" customHeight="1" x14ac:dyDescent="0.25">
      <c r="A71" s="1309" t="s">
        <v>273</v>
      </c>
      <c r="B71" s="1310"/>
      <c r="C71" s="1310"/>
      <c r="D71" s="1310"/>
      <c r="E71" s="1310"/>
      <c r="F71" s="1310"/>
      <c r="G71" s="1310"/>
      <c r="H71" s="1310"/>
      <c r="I71" s="1310"/>
      <c r="J71" s="1310"/>
      <c r="K71" s="1310"/>
      <c r="L71" s="1310"/>
      <c r="M71" s="1310"/>
      <c r="N71" s="1310"/>
      <c r="O71" s="1310"/>
      <c r="P71" s="1310"/>
      <c r="Q71" s="1310"/>
      <c r="R71" s="1310"/>
      <c r="S71" s="1310"/>
      <c r="T71" s="1310"/>
      <c r="U71" s="1310"/>
      <c r="V71" s="1310"/>
      <c r="W71" s="1310"/>
      <c r="X71" s="1310"/>
      <c r="Y71" s="1310"/>
      <c r="Z71" s="1310"/>
      <c r="AA71" s="1310"/>
      <c r="AB71" s="1310"/>
      <c r="AC71" s="1310"/>
      <c r="AD71" s="1310"/>
      <c r="AE71" s="1310"/>
      <c r="AF71" s="1310"/>
      <c r="AG71" s="1310"/>
      <c r="AH71" s="1310"/>
      <c r="AI71" s="1310"/>
      <c r="AJ71" s="1310"/>
      <c r="AK71" s="1311"/>
      <c r="AL71" s="1311"/>
      <c r="AM71" s="1311"/>
      <c r="AN71" s="1311"/>
      <c r="AO71" s="147"/>
      <c r="AP71" s="147"/>
      <c r="AQ71" s="135"/>
    </row>
    <row r="72" spans="1:43" ht="12.75" customHeight="1" thickBot="1" x14ac:dyDescent="0.3">
      <c r="A72" s="1342" t="s">
        <v>281</v>
      </c>
      <c r="B72" s="1343"/>
      <c r="C72" s="1343"/>
      <c r="D72" s="1343"/>
      <c r="E72" s="1343"/>
      <c r="F72" s="1343"/>
      <c r="G72" s="1343"/>
      <c r="H72" s="1343"/>
      <c r="I72" s="1343"/>
      <c r="J72" s="1343"/>
      <c r="K72" s="1343"/>
      <c r="L72" s="1343"/>
      <c r="M72" s="1343"/>
      <c r="N72" s="1343"/>
      <c r="O72" s="1343"/>
      <c r="P72" s="1343"/>
      <c r="Q72" s="1343"/>
      <c r="R72" s="1343"/>
      <c r="S72" s="1343"/>
      <c r="T72" s="1343"/>
      <c r="U72" s="1343"/>
      <c r="V72" s="1343"/>
      <c r="W72" s="1343"/>
      <c r="X72" s="1343"/>
      <c r="Y72" s="1343"/>
      <c r="Z72" s="1343"/>
      <c r="AA72" s="1343"/>
      <c r="AB72" s="1343"/>
      <c r="AC72" s="1343"/>
      <c r="AD72" s="1343"/>
      <c r="AE72" s="1343"/>
      <c r="AF72" s="1343"/>
      <c r="AG72" s="1343"/>
      <c r="AH72" s="1343"/>
      <c r="AI72" s="1343"/>
      <c r="AJ72" s="1344"/>
      <c r="AK72" s="1345"/>
      <c r="AL72" s="1345"/>
      <c r="AM72" s="1345"/>
      <c r="AN72" s="1345"/>
      <c r="AO72" s="146"/>
      <c r="AP72" s="146"/>
      <c r="AQ72" s="141"/>
    </row>
    <row r="73" spans="1:43" ht="7.5" customHeight="1" thickBot="1" x14ac:dyDescent="0.3">
      <c r="A73" s="145"/>
      <c r="B73" s="145"/>
      <c r="C73" s="145"/>
      <c r="D73" s="145"/>
      <c r="E73" s="145"/>
      <c r="F73" s="145"/>
      <c r="G73" s="145"/>
      <c r="H73" s="145"/>
      <c r="I73" s="145"/>
      <c r="J73" s="145"/>
      <c r="K73" s="145"/>
      <c r="L73" s="145"/>
      <c r="M73" s="145"/>
      <c r="N73" s="145"/>
      <c r="O73" s="145"/>
      <c r="P73" s="145"/>
      <c r="Q73" s="145"/>
      <c r="R73" s="145"/>
      <c r="S73" s="145"/>
      <c r="T73" s="145"/>
      <c r="U73" s="145"/>
      <c r="V73" s="145"/>
      <c r="W73" s="145"/>
      <c r="X73" s="145"/>
      <c r="Y73" s="145"/>
      <c r="Z73" s="145"/>
      <c r="AA73" s="145"/>
      <c r="AB73" s="145"/>
      <c r="AC73" s="145"/>
      <c r="AD73" s="145"/>
      <c r="AE73" s="145"/>
      <c r="AF73" s="145"/>
      <c r="AG73" s="145"/>
      <c r="AH73" s="145"/>
      <c r="AI73" s="145"/>
      <c r="AJ73" s="145"/>
      <c r="AK73" s="145"/>
      <c r="AL73" s="145"/>
      <c r="AM73" s="130"/>
      <c r="AN73" s="130"/>
      <c r="AO73" s="144"/>
      <c r="AP73" s="144"/>
      <c r="AQ73" s="129"/>
    </row>
    <row r="74" spans="1:43" ht="25.5" customHeight="1" x14ac:dyDescent="0.25">
      <c r="A74" s="1329" t="s">
        <v>280</v>
      </c>
      <c r="B74" s="1330"/>
      <c r="C74" s="1330"/>
      <c r="D74" s="1330"/>
      <c r="E74" s="1330"/>
      <c r="F74" s="1330"/>
      <c r="G74" s="1330"/>
      <c r="H74" s="1330"/>
      <c r="I74" s="1330"/>
      <c r="J74" s="1330"/>
      <c r="K74" s="1330"/>
      <c r="L74" s="1330"/>
      <c r="M74" s="1330"/>
      <c r="N74" s="1330"/>
      <c r="O74" s="1330"/>
      <c r="P74" s="1330"/>
      <c r="Q74" s="1330"/>
      <c r="R74" s="1330"/>
      <c r="S74" s="1330"/>
      <c r="T74" s="1330"/>
      <c r="U74" s="1330"/>
      <c r="V74" s="1330"/>
      <c r="W74" s="1330"/>
      <c r="X74" s="1330"/>
      <c r="Y74" s="1330"/>
      <c r="Z74" s="1330"/>
      <c r="AA74" s="1330"/>
      <c r="AB74" s="1330"/>
      <c r="AC74" s="1330"/>
      <c r="AD74" s="1330"/>
      <c r="AE74" s="1330"/>
      <c r="AF74" s="1330"/>
      <c r="AG74" s="1330"/>
      <c r="AH74" s="1330"/>
      <c r="AI74" s="1330"/>
      <c r="AJ74" s="1330"/>
      <c r="AK74" s="1328" t="s">
        <v>5</v>
      </c>
      <c r="AL74" s="1328"/>
      <c r="AM74" s="1328" t="s">
        <v>279</v>
      </c>
      <c r="AN74" s="1328"/>
      <c r="AO74" s="143" t="s">
        <v>278</v>
      </c>
      <c r="AP74" s="143" t="s">
        <v>277</v>
      </c>
      <c r="AQ74" s="135"/>
    </row>
    <row r="75" spans="1:43" ht="25.5" customHeight="1" x14ac:dyDescent="0.25">
      <c r="A75" s="1336" t="s">
        <v>276</v>
      </c>
      <c r="B75" s="1337"/>
      <c r="C75" s="1337"/>
      <c r="D75" s="1337"/>
      <c r="E75" s="1337"/>
      <c r="F75" s="1337"/>
      <c r="G75" s="1337"/>
      <c r="H75" s="1337"/>
      <c r="I75" s="1337"/>
      <c r="J75" s="1337"/>
      <c r="K75" s="1337"/>
      <c r="L75" s="1337"/>
      <c r="M75" s="1337"/>
      <c r="N75" s="1337"/>
      <c r="O75" s="1337"/>
      <c r="P75" s="1337"/>
      <c r="Q75" s="1337"/>
      <c r="R75" s="1337"/>
      <c r="S75" s="1337"/>
      <c r="T75" s="1337"/>
      <c r="U75" s="1337"/>
      <c r="V75" s="1337"/>
      <c r="W75" s="1337"/>
      <c r="X75" s="1337"/>
      <c r="Y75" s="1337"/>
      <c r="Z75" s="1337"/>
      <c r="AA75" s="1337"/>
      <c r="AB75" s="1337"/>
      <c r="AC75" s="1337"/>
      <c r="AD75" s="1337"/>
      <c r="AE75" s="1337"/>
      <c r="AF75" s="1337"/>
      <c r="AG75" s="1337"/>
      <c r="AH75" s="1337"/>
      <c r="AI75" s="1337"/>
      <c r="AJ75" s="1338"/>
      <c r="AK75" s="1339"/>
      <c r="AL75" s="1339"/>
      <c r="AM75" s="1346"/>
      <c r="AN75" s="1346"/>
      <c r="AO75" s="139"/>
      <c r="AP75" s="139"/>
      <c r="AQ75" s="141"/>
    </row>
    <row r="76" spans="1:43" ht="12" customHeight="1" x14ac:dyDescent="0.25">
      <c r="A76" s="1309" t="s">
        <v>275</v>
      </c>
      <c r="B76" s="1310"/>
      <c r="C76" s="1310"/>
      <c r="D76" s="1310"/>
      <c r="E76" s="1310"/>
      <c r="F76" s="1310"/>
      <c r="G76" s="1310"/>
      <c r="H76" s="1310"/>
      <c r="I76" s="1310"/>
      <c r="J76" s="1310"/>
      <c r="K76" s="1310"/>
      <c r="L76" s="1310"/>
      <c r="M76" s="1310"/>
      <c r="N76" s="1310"/>
      <c r="O76" s="1310"/>
      <c r="P76" s="1310"/>
      <c r="Q76" s="1310"/>
      <c r="R76" s="1310"/>
      <c r="S76" s="1310"/>
      <c r="T76" s="1310"/>
      <c r="U76" s="1310"/>
      <c r="V76" s="1310"/>
      <c r="W76" s="1310"/>
      <c r="X76" s="1310"/>
      <c r="Y76" s="1310"/>
      <c r="Z76" s="1310"/>
      <c r="AA76" s="1310"/>
      <c r="AB76" s="1310"/>
      <c r="AC76" s="1310"/>
      <c r="AD76" s="1310"/>
      <c r="AE76" s="1310"/>
      <c r="AF76" s="1310"/>
      <c r="AG76" s="1310"/>
      <c r="AH76" s="1310"/>
      <c r="AI76" s="1310"/>
      <c r="AJ76" s="1310"/>
      <c r="AK76" s="1311"/>
      <c r="AL76" s="1311"/>
      <c r="AM76" s="1347"/>
      <c r="AN76" s="1347"/>
      <c r="AO76" s="142"/>
      <c r="AP76" s="142"/>
      <c r="AQ76" s="135"/>
    </row>
    <row r="77" spans="1:43" ht="12" customHeight="1" x14ac:dyDescent="0.25">
      <c r="A77" s="1309" t="s">
        <v>274</v>
      </c>
      <c r="B77" s="1310"/>
      <c r="C77" s="1310"/>
      <c r="D77" s="1310"/>
      <c r="E77" s="1310"/>
      <c r="F77" s="1310"/>
      <c r="G77" s="1310"/>
      <c r="H77" s="1310"/>
      <c r="I77" s="1310"/>
      <c r="J77" s="1310"/>
      <c r="K77" s="1310"/>
      <c r="L77" s="1310"/>
      <c r="M77" s="1310"/>
      <c r="N77" s="1310"/>
      <c r="O77" s="1310"/>
      <c r="P77" s="1310"/>
      <c r="Q77" s="1310"/>
      <c r="R77" s="1310"/>
      <c r="S77" s="1310"/>
      <c r="T77" s="1310"/>
      <c r="U77" s="1310"/>
      <c r="V77" s="1310"/>
      <c r="W77" s="1310"/>
      <c r="X77" s="1310"/>
      <c r="Y77" s="1310"/>
      <c r="Z77" s="1310"/>
      <c r="AA77" s="1310"/>
      <c r="AB77" s="1310"/>
      <c r="AC77" s="1310"/>
      <c r="AD77" s="1310"/>
      <c r="AE77" s="1310"/>
      <c r="AF77" s="1310"/>
      <c r="AG77" s="1310"/>
      <c r="AH77" s="1310"/>
      <c r="AI77" s="1310"/>
      <c r="AJ77" s="1310"/>
      <c r="AK77" s="1311"/>
      <c r="AL77" s="1311"/>
      <c r="AM77" s="1347"/>
      <c r="AN77" s="1347"/>
      <c r="AO77" s="142"/>
      <c r="AP77" s="142"/>
      <c r="AQ77" s="135"/>
    </row>
    <row r="78" spans="1:43" ht="12" customHeight="1" x14ac:dyDescent="0.25">
      <c r="A78" s="1309" t="s">
        <v>273</v>
      </c>
      <c r="B78" s="1310"/>
      <c r="C78" s="1310"/>
      <c r="D78" s="1310"/>
      <c r="E78" s="1310"/>
      <c r="F78" s="1310"/>
      <c r="G78" s="1310"/>
      <c r="H78" s="1310"/>
      <c r="I78" s="1310"/>
      <c r="J78" s="1310"/>
      <c r="K78" s="1310"/>
      <c r="L78" s="1310"/>
      <c r="M78" s="1310"/>
      <c r="N78" s="1310"/>
      <c r="O78" s="1310"/>
      <c r="P78" s="1310"/>
      <c r="Q78" s="1310"/>
      <c r="R78" s="1310"/>
      <c r="S78" s="1310"/>
      <c r="T78" s="1310"/>
      <c r="U78" s="1310"/>
      <c r="V78" s="1310"/>
      <c r="W78" s="1310"/>
      <c r="X78" s="1310"/>
      <c r="Y78" s="1310"/>
      <c r="Z78" s="1310"/>
      <c r="AA78" s="1310"/>
      <c r="AB78" s="1310"/>
      <c r="AC78" s="1310"/>
      <c r="AD78" s="1310"/>
      <c r="AE78" s="1310"/>
      <c r="AF78" s="1310"/>
      <c r="AG78" s="1310"/>
      <c r="AH78" s="1310"/>
      <c r="AI78" s="1310"/>
      <c r="AJ78" s="1310"/>
      <c r="AK78" s="1311"/>
      <c r="AL78" s="1311"/>
      <c r="AM78" s="1347"/>
      <c r="AN78" s="1347"/>
      <c r="AO78" s="142"/>
      <c r="AP78" s="142"/>
      <c r="AQ78" s="135"/>
    </row>
    <row r="79" spans="1:43" ht="12" customHeight="1" x14ac:dyDescent="0.25">
      <c r="A79" s="1309" t="s">
        <v>272</v>
      </c>
      <c r="B79" s="1310"/>
      <c r="C79" s="1310"/>
      <c r="D79" s="1310"/>
      <c r="E79" s="1310"/>
      <c r="F79" s="1310"/>
      <c r="G79" s="1310"/>
      <c r="H79" s="1310"/>
      <c r="I79" s="1310"/>
      <c r="J79" s="1310"/>
      <c r="K79" s="1310"/>
      <c r="L79" s="1310"/>
      <c r="M79" s="1310"/>
      <c r="N79" s="1310"/>
      <c r="O79" s="1310"/>
      <c r="P79" s="1310"/>
      <c r="Q79" s="1310"/>
      <c r="R79" s="1310"/>
      <c r="S79" s="1310"/>
      <c r="T79" s="1310"/>
      <c r="U79" s="1310"/>
      <c r="V79" s="1310"/>
      <c r="W79" s="1310"/>
      <c r="X79" s="1310"/>
      <c r="Y79" s="1310"/>
      <c r="Z79" s="1310"/>
      <c r="AA79" s="1310"/>
      <c r="AB79" s="1310"/>
      <c r="AC79" s="1310"/>
      <c r="AD79" s="1310"/>
      <c r="AE79" s="1310"/>
      <c r="AF79" s="1310"/>
      <c r="AG79" s="1310"/>
      <c r="AH79" s="1310"/>
      <c r="AI79" s="1310"/>
      <c r="AJ79" s="1310"/>
      <c r="AK79" s="1311"/>
      <c r="AL79" s="1311"/>
      <c r="AM79" s="1347"/>
      <c r="AN79" s="1347"/>
      <c r="AO79" s="142"/>
      <c r="AP79" s="142"/>
      <c r="AQ79" s="135"/>
    </row>
    <row r="80" spans="1:43" ht="12" customHeight="1" x14ac:dyDescent="0.25">
      <c r="A80" s="1309" t="s">
        <v>271</v>
      </c>
      <c r="B80" s="1310"/>
      <c r="C80" s="1310"/>
      <c r="D80" s="1310"/>
      <c r="E80" s="1310"/>
      <c r="F80" s="1310"/>
      <c r="G80" s="1310"/>
      <c r="H80" s="1310"/>
      <c r="I80" s="1310"/>
      <c r="J80" s="1310"/>
      <c r="K80" s="1310"/>
      <c r="L80" s="1310"/>
      <c r="M80" s="1310"/>
      <c r="N80" s="1310"/>
      <c r="O80" s="1310"/>
      <c r="P80" s="1310"/>
      <c r="Q80" s="1310"/>
      <c r="R80" s="1310"/>
      <c r="S80" s="1310"/>
      <c r="T80" s="1310"/>
      <c r="U80" s="1310"/>
      <c r="V80" s="1310"/>
      <c r="W80" s="1310"/>
      <c r="X80" s="1310"/>
      <c r="Y80" s="1310"/>
      <c r="Z80" s="1310"/>
      <c r="AA80" s="1310"/>
      <c r="AB80" s="1310"/>
      <c r="AC80" s="1310"/>
      <c r="AD80" s="1310"/>
      <c r="AE80" s="1310"/>
      <c r="AF80" s="1310"/>
      <c r="AG80" s="1310"/>
      <c r="AH80" s="1310"/>
      <c r="AI80" s="1310"/>
      <c r="AJ80" s="1310"/>
      <c r="AK80" s="1311"/>
      <c r="AL80" s="1311"/>
      <c r="AM80" s="1347"/>
      <c r="AN80" s="1347"/>
      <c r="AO80" s="142"/>
      <c r="AP80" s="142"/>
      <c r="AQ80" s="135"/>
    </row>
    <row r="81" spans="1:45" ht="12.75" customHeight="1" x14ac:dyDescent="0.25">
      <c r="A81" s="1309" t="s">
        <v>270</v>
      </c>
      <c r="B81" s="1310"/>
      <c r="C81" s="1310"/>
      <c r="D81" s="1310"/>
      <c r="E81" s="1310"/>
      <c r="F81" s="1310"/>
      <c r="G81" s="1310"/>
      <c r="H81" s="1310"/>
      <c r="I81" s="1310"/>
      <c r="J81" s="1310"/>
      <c r="K81" s="1310"/>
      <c r="L81" s="1310"/>
      <c r="M81" s="1310"/>
      <c r="N81" s="1310"/>
      <c r="O81" s="1310"/>
      <c r="P81" s="1310"/>
      <c r="Q81" s="1310"/>
      <c r="R81" s="1310"/>
      <c r="S81" s="1310"/>
      <c r="T81" s="1310"/>
      <c r="U81" s="1310"/>
      <c r="V81" s="1310"/>
      <c r="W81" s="1310"/>
      <c r="X81" s="1310"/>
      <c r="Y81" s="1310"/>
      <c r="Z81" s="1310"/>
      <c r="AA81" s="1310"/>
      <c r="AB81" s="1310"/>
      <c r="AC81" s="1310"/>
      <c r="AD81" s="1310"/>
      <c r="AE81" s="1310"/>
      <c r="AF81" s="1310"/>
      <c r="AG81" s="1310"/>
      <c r="AH81" s="1310"/>
      <c r="AI81" s="1310"/>
      <c r="AJ81" s="1310"/>
      <c r="AK81" s="1311"/>
      <c r="AL81" s="1311"/>
      <c r="AM81" s="1347"/>
      <c r="AN81" s="1347"/>
      <c r="AO81" s="142"/>
      <c r="AP81" s="142"/>
      <c r="AQ81" s="135"/>
    </row>
    <row r="82" spans="1:45" ht="12.75" customHeight="1" x14ac:dyDescent="0.25">
      <c r="A82" s="1309" t="s">
        <v>269</v>
      </c>
      <c r="B82" s="1310"/>
      <c r="C82" s="1310"/>
      <c r="D82" s="1310"/>
      <c r="E82" s="1310"/>
      <c r="F82" s="1310"/>
      <c r="G82" s="1310"/>
      <c r="H82" s="1310"/>
      <c r="I82" s="1310"/>
      <c r="J82" s="1310"/>
      <c r="K82" s="1310"/>
      <c r="L82" s="1310"/>
      <c r="M82" s="1310"/>
      <c r="N82" s="1310"/>
      <c r="O82" s="1310"/>
      <c r="P82" s="1310"/>
      <c r="Q82" s="1310"/>
      <c r="R82" s="1310"/>
      <c r="S82" s="1310"/>
      <c r="T82" s="1310"/>
      <c r="U82" s="1310"/>
      <c r="V82" s="1310"/>
      <c r="W82" s="1310"/>
      <c r="X82" s="1310"/>
      <c r="Y82" s="1310"/>
      <c r="Z82" s="1310"/>
      <c r="AA82" s="1310"/>
      <c r="AB82" s="1310"/>
      <c r="AC82" s="1310"/>
      <c r="AD82" s="1310"/>
      <c r="AE82" s="1310"/>
      <c r="AF82" s="1310"/>
      <c r="AG82" s="1310"/>
      <c r="AH82" s="1310"/>
      <c r="AI82" s="1310"/>
      <c r="AJ82" s="1310"/>
      <c r="AK82" s="1311"/>
      <c r="AL82" s="1311"/>
      <c r="AM82" s="1347"/>
      <c r="AN82" s="1347"/>
      <c r="AO82" s="142"/>
      <c r="AP82" s="142"/>
      <c r="AQ82" s="135"/>
    </row>
    <row r="83" spans="1:45" ht="12" customHeight="1" x14ac:dyDescent="0.25">
      <c r="A83" s="1340" t="s">
        <v>268</v>
      </c>
      <c r="B83" s="1341"/>
      <c r="C83" s="1341"/>
      <c r="D83" s="1341"/>
      <c r="E83" s="1341"/>
      <c r="F83" s="1341"/>
      <c r="G83" s="1341"/>
      <c r="H83" s="1341"/>
      <c r="I83" s="1341"/>
      <c r="J83" s="1341"/>
      <c r="K83" s="1341"/>
      <c r="L83" s="1341"/>
      <c r="M83" s="1341"/>
      <c r="N83" s="1341"/>
      <c r="O83" s="1341"/>
      <c r="P83" s="1341"/>
      <c r="Q83" s="1341"/>
      <c r="R83" s="1341"/>
      <c r="S83" s="1341"/>
      <c r="T83" s="1341"/>
      <c r="U83" s="1341"/>
      <c r="V83" s="1341"/>
      <c r="W83" s="1341"/>
      <c r="X83" s="1341"/>
      <c r="Y83" s="1341"/>
      <c r="Z83" s="1341"/>
      <c r="AA83" s="1341"/>
      <c r="AB83" s="1341"/>
      <c r="AC83" s="1341"/>
      <c r="AD83" s="1341"/>
      <c r="AE83" s="1341"/>
      <c r="AF83" s="1341"/>
      <c r="AG83" s="1341"/>
      <c r="AH83" s="1341"/>
      <c r="AI83" s="1341"/>
      <c r="AJ83" s="1341"/>
      <c r="AK83" s="1339"/>
      <c r="AL83" s="1339"/>
      <c r="AM83" s="1346"/>
      <c r="AN83" s="1346"/>
      <c r="AO83" s="139"/>
      <c r="AP83" s="139"/>
      <c r="AQ83" s="141"/>
    </row>
    <row r="84" spans="1:45" ht="12" customHeight="1" x14ac:dyDescent="0.25">
      <c r="A84" s="1340" t="s">
        <v>267</v>
      </c>
      <c r="B84" s="1341"/>
      <c r="C84" s="1341"/>
      <c r="D84" s="1341"/>
      <c r="E84" s="1341"/>
      <c r="F84" s="1341"/>
      <c r="G84" s="1341"/>
      <c r="H84" s="1341"/>
      <c r="I84" s="1341"/>
      <c r="J84" s="1341"/>
      <c r="K84" s="1341"/>
      <c r="L84" s="1341"/>
      <c r="M84" s="1341"/>
      <c r="N84" s="1341"/>
      <c r="O84" s="1341"/>
      <c r="P84" s="1341"/>
      <c r="Q84" s="1341"/>
      <c r="R84" s="1341"/>
      <c r="S84" s="1341"/>
      <c r="T84" s="1341"/>
      <c r="U84" s="1341"/>
      <c r="V84" s="1341"/>
      <c r="W84" s="1341"/>
      <c r="X84" s="1341"/>
      <c r="Y84" s="1341"/>
      <c r="Z84" s="1341"/>
      <c r="AA84" s="1341"/>
      <c r="AB84" s="1341"/>
      <c r="AC84" s="1341"/>
      <c r="AD84" s="1341"/>
      <c r="AE84" s="1341"/>
      <c r="AF84" s="1341"/>
      <c r="AG84" s="1341"/>
      <c r="AH84" s="1341"/>
      <c r="AI84" s="1341"/>
      <c r="AJ84" s="1341"/>
      <c r="AK84" s="1339"/>
      <c r="AL84" s="1339"/>
      <c r="AM84" s="1346"/>
      <c r="AN84" s="1346"/>
      <c r="AO84" s="139"/>
      <c r="AP84" s="139"/>
      <c r="AQ84" s="141"/>
    </row>
    <row r="85" spans="1:45" ht="12" customHeight="1" x14ac:dyDescent="0.25">
      <c r="A85" s="1309" t="s">
        <v>266</v>
      </c>
      <c r="B85" s="1310"/>
      <c r="C85" s="1310"/>
      <c r="D85" s="1310"/>
      <c r="E85" s="1310"/>
      <c r="F85" s="1310"/>
      <c r="G85" s="1310"/>
      <c r="H85" s="1310"/>
      <c r="I85" s="1310"/>
      <c r="J85" s="1310"/>
      <c r="K85" s="1310"/>
      <c r="L85" s="1310"/>
      <c r="M85" s="1310"/>
      <c r="N85" s="1310"/>
      <c r="O85" s="1310"/>
      <c r="P85" s="1310"/>
      <c r="Q85" s="1310"/>
      <c r="R85" s="1310"/>
      <c r="S85" s="1310"/>
      <c r="T85" s="1310"/>
      <c r="U85" s="1310"/>
      <c r="V85" s="1310"/>
      <c r="W85" s="1310"/>
      <c r="X85" s="1310"/>
      <c r="Y85" s="1310"/>
      <c r="Z85" s="1310"/>
      <c r="AA85" s="1310"/>
      <c r="AB85" s="1310"/>
      <c r="AC85" s="1310"/>
      <c r="AD85" s="1310"/>
      <c r="AE85" s="1310"/>
      <c r="AF85" s="1310"/>
      <c r="AG85" s="1310"/>
      <c r="AH85" s="1310"/>
      <c r="AI85" s="1310"/>
      <c r="AJ85" s="1310"/>
      <c r="AK85" s="1311"/>
      <c r="AL85" s="1311"/>
      <c r="AM85" s="1347"/>
      <c r="AN85" s="1347"/>
      <c r="AO85" s="142"/>
      <c r="AP85" s="142"/>
      <c r="AQ85" s="129"/>
    </row>
    <row r="86" spans="1:45" ht="27.75" customHeight="1" x14ac:dyDescent="0.25">
      <c r="A86" s="1336" t="s">
        <v>265</v>
      </c>
      <c r="B86" s="1337"/>
      <c r="C86" s="1337"/>
      <c r="D86" s="1337"/>
      <c r="E86" s="1337"/>
      <c r="F86" s="1337"/>
      <c r="G86" s="1337"/>
      <c r="H86" s="1337"/>
      <c r="I86" s="1337"/>
      <c r="J86" s="1337"/>
      <c r="K86" s="1337"/>
      <c r="L86" s="1337"/>
      <c r="M86" s="1337"/>
      <c r="N86" s="1337"/>
      <c r="O86" s="1337"/>
      <c r="P86" s="1337"/>
      <c r="Q86" s="1337"/>
      <c r="R86" s="1337"/>
      <c r="S86" s="1337"/>
      <c r="T86" s="1337"/>
      <c r="U86" s="1337"/>
      <c r="V86" s="1337"/>
      <c r="W86" s="1337"/>
      <c r="X86" s="1337"/>
      <c r="Y86" s="1337"/>
      <c r="Z86" s="1337"/>
      <c r="AA86" s="1337"/>
      <c r="AB86" s="1337"/>
      <c r="AC86" s="1337"/>
      <c r="AD86" s="1337"/>
      <c r="AE86" s="1337"/>
      <c r="AF86" s="1337"/>
      <c r="AG86" s="1337"/>
      <c r="AH86" s="1337"/>
      <c r="AI86" s="1337"/>
      <c r="AJ86" s="1338"/>
      <c r="AK86" s="1339"/>
      <c r="AL86" s="1339"/>
      <c r="AM86" s="1346"/>
      <c r="AN86" s="1346"/>
      <c r="AO86" s="139"/>
      <c r="AP86" s="139"/>
      <c r="AQ86" s="141"/>
    </row>
    <row r="87" spans="1:45" x14ac:dyDescent="0.25">
      <c r="A87" s="1336" t="s">
        <v>264</v>
      </c>
      <c r="B87" s="1337"/>
      <c r="C87" s="1337"/>
      <c r="D87" s="1337"/>
      <c r="E87" s="1337"/>
      <c r="F87" s="1337"/>
      <c r="G87" s="1337"/>
      <c r="H87" s="1337"/>
      <c r="I87" s="1337"/>
      <c r="J87" s="1337"/>
      <c r="K87" s="1337"/>
      <c r="L87" s="1337"/>
      <c r="M87" s="1337"/>
      <c r="N87" s="1337"/>
      <c r="O87" s="1337"/>
      <c r="P87" s="1337"/>
      <c r="Q87" s="1337"/>
      <c r="R87" s="1337"/>
      <c r="S87" s="1337"/>
      <c r="T87" s="1337"/>
      <c r="U87" s="1337"/>
      <c r="V87" s="1337"/>
      <c r="W87" s="1337"/>
      <c r="X87" s="1337"/>
      <c r="Y87" s="1337"/>
      <c r="Z87" s="1337"/>
      <c r="AA87" s="1337"/>
      <c r="AB87" s="1337"/>
      <c r="AC87" s="1337"/>
      <c r="AD87" s="1337"/>
      <c r="AE87" s="1337"/>
      <c r="AF87" s="1337"/>
      <c r="AG87" s="1337"/>
      <c r="AH87" s="1337"/>
      <c r="AI87" s="1337"/>
      <c r="AJ87" s="1338"/>
      <c r="AK87" s="1339"/>
      <c r="AL87" s="1339"/>
      <c r="AM87" s="1346"/>
      <c r="AN87" s="1346"/>
      <c r="AO87" s="139"/>
      <c r="AP87" s="139"/>
      <c r="AQ87" s="141"/>
    </row>
    <row r="88" spans="1:45" ht="14.25" customHeight="1" x14ac:dyDescent="0.25">
      <c r="A88" s="1352" t="s">
        <v>263</v>
      </c>
      <c r="B88" s="1353"/>
      <c r="C88" s="1353"/>
      <c r="D88" s="1354"/>
      <c r="E88" s="140"/>
      <c r="F88" s="140"/>
      <c r="G88" s="140"/>
      <c r="H88" s="140"/>
      <c r="I88" s="140"/>
      <c r="J88" s="140"/>
      <c r="K88" s="140"/>
      <c r="L88" s="140"/>
      <c r="M88" s="140"/>
      <c r="N88" s="140"/>
      <c r="O88" s="140"/>
      <c r="P88" s="140"/>
      <c r="Q88" s="140"/>
      <c r="R88" s="140"/>
      <c r="S88" s="140"/>
      <c r="T88" s="140"/>
      <c r="U88" s="140"/>
      <c r="V88" s="140"/>
      <c r="W88" s="140"/>
      <c r="X88" s="140"/>
      <c r="Y88" s="140"/>
      <c r="Z88" s="140"/>
      <c r="AA88" s="140"/>
      <c r="AB88" s="140"/>
      <c r="AC88" s="140"/>
      <c r="AD88" s="140"/>
      <c r="AE88" s="140"/>
      <c r="AF88" s="140"/>
      <c r="AG88" s="140"/>
      <c r="AH88" s="140"/>
      <c r="AI88" s="140"/>
      <c r="AJ88" s="140"/>
      <c r="AK88" s="1355"/>
      <c r="AL88" s="1356"/>
      <c r="AM88" s="1357"/>
      <c r="AN88" s="1358"/>
      <c r="AO88" s="139"/>
      <c r="AP88" s="139"/>
      <c r="AQ88" s="141"/>
    </row>
    <row r="89" spans="1:45" x14ac:dyDescent="0.25">
      <c r="A89" s="1352" t="s">
        <v>262</v>
      </c>
      <c r="B89" s="1353"/>
      <c r="C89" s="1353"/>
      <c r="D89" s="1354"/>
      <c r="E89" s="140"/>
      <c r="F89" s="140"/>
      <c r="G89" s="140"/>
      <c r="H89" s="140"/>
      <c r="I89" s="140"/>
      <c r="J89" s="140"/>
      <c r="K89" s="140"/>
      <c r="L89" s="140"/>
      <c r="M89" s="140"/>
      <c r="N89" s="140"/>
      <c r="O89" s="140"/>
      <c r="P89" s="140"/>
      <c r="Q89" s="140"/>
      <c r="R89" s="140"/>
      <c r="S89" s="140"/>
      <c r="T89" s="140"/>
      <c r="U89" s="140"/>
      <c r="V89" s="140"/>
      <c r="W89" s="140"/>
      <c r="X89" s="140"/>
      <c r="Y89" s="140"/>
      <c r="Z89" s="140"/>
      <c r="AA89" s="140"/>
      <c r="AB89" s="140"/>
      <c r="AC89" s="140"/>
      <c r="AD89" s="140"/>
      <c r="AE89" s="140"/>
      <c r="AF89" s="140"/>
      <c r="AG89" s="140"/>
      <c r="AH89" s="140"/>
      <c r="AI89" s="140"/>
      <c r="AJ89" s="140"/>
      <c r="AK89" s="1355"/>
      <c r="AL89" s="1356"/>
      <c r="AM89" s="1357"/>
      <c r="AN89" s="1358"/>
      <c r="AO89" s="139"/>
      <c r="AP89" s="139"/>
      <c r="AQ89" s="129"/>
    </row>
    <row r="90" spans="1:45" ht="12" customHeight="1" thickBot="1" x14ac:dyDescent="0.3">
      <c r="A90" s="138" t="s">
        <v>261</v>
      </c>
      <c r="B90" s="137"/>
      <c r="C90" s="137"/>
      <c r="D90" s="137"/>
      <c r="E90" s="137"/>
      <c r="F90" s="137"/>
      <c r="G90" s="137"/>
      <c r="H90" s="137"/>
      <c r="I90" s="137"/>
      <c r="J90" s="137"/>
      <c r="K90" s="137"/>
      <c r="L90" s="137"/>
      <c r="M90" s="137"/>
      <c r="N90" s="137"/>
      <c r="O90" s="137"/>
      <c r="P90" s="137"/>
      <c r="Q90" s="137"/>
      <c r="R90" s="137"/>
      <c r="S90" s="137"/>
      <c r="T90" s="137"/>
      <c r="U90" s="137"/>
      <c r="V90" s="137"/>
      <c r="W90" s="137"/>
      <c r="X90" s="137"/>
      <c r="Y90" s="137"/>
      <c r="Z90" s="137"/>
      <c r="AA90" s="137"/>
      <c r="AB90" s="137"/>
      <c r="AC90" s="137"/>
      <c r="AD90" s="137"/>
      <c r="AE90" s="137"/>
      <c r="AF90" s="137"/>
      <c r="AG90" s="137"/>
      <c r="AH90" s="137"/>
      <c r="AI90" s="137"/>
      <c r="AJ90" s="137"/>
      <c r="AK90" s="1348"/>
      <c r="AL90" s="1349"/>
      <c r="AM90" s="1350"/>
      <c r="AN90" s="1351"/>
      <c r="AO90" s="136"/>
      <c r="AP90" s="136"/>
      <c r="AQ90" s="135"/>
    </row>
    <row r="91" spans="1:45" ht="3" customHeight="1" x14ac:dyDescent="0.25">
      <c r="A91" s="129"/>
      <c r="B91" s="129"/>
      <c r="C91" s="129"/>
      <c r="D91" s="129"/>
      <c r="E91" s="129"/>
      <c r="F91" s="129"/>
      <c r="G91" s="129"/>
      <c r="H91" s="129"/>
      <c r="I91" s="129"/>
      <c r="J91" s="129"/>
      <c r="K91" s="129"/>
      <c r="L91" s="129"/>
      <c r="M91" s="129"/>
      <c r="N91" s="129"/>
      <c r="O91" s="129"/>
      <c r="P91" s="129"/>
      <c r="Q91" s="129"/>
      <c r="R91" s="129"/>
      <c r="S91" s="129"/>
      <c r="T91" s="129"/>
      <c r="U91" s="129"/>
      <c r="V91" s="129"/>
      <c r="W91" s="129"/>
      <c r="X91" s="129"/>
      <c r="Y91" s="129"/>
      <c r="Z91" s="129"/>
      <c r="AA91" s="129"/>
      <c r="AB91" s="129"/>
      <c r="AC91" s="129"/>
      <c r="AD91" s="129"/>
      <c r="AE91" s="129"/>
      <c r="AF91" s="129"/>
      <c r="AG91" s="129"/>
      <c r="AH91" s="129"/>
      <c r="AI91" s="129"/>
      <c r="AJ91" s="129"/>
      <c r="AK91" s="129"/>
      <c r="AL91" s="129"/>
      <c r="AM91" s="129"/>
      <c r="AN91" s="129"/>
      <c r="AO91" s="129"/>
      <c r="AP91" s="129"/>
      <c r="AQ91" s="129"/>
      <c r="AR91" s="129"/>
      <c r="AS91" s="131"/>
    </row>
    <row r="92" spans="1:45" ht="13.5" customHeight="1" x14ac:dyDescent="0.25">
      <c r="A92" s="130" t="s">
        <v>260</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35"/>
      <c r="AD92" s="135"/>
      <c r="AE92" s="135"/>
      <c r="AF92" s="135"/>
      <c r="AG92" s="135"/>
      <c r="AH92" s="135"/>
      <c r="AI92" s="135"/>
      <c r="AJ92" s="135"/>
      <c r="AK92" s="135"/>
      <c r="AL92" s="135"/>
      <c r="AM92" s="135"/>
      <c r="AN92" s="135"/>
      <c r="AO92" s="135"/>
      <c r="AP92" s="135"/>
      <c r="AQ92" s="135"/>
      <c r="AR92" s="135"/>
      <c r="AS92" s="131"/>
    </row>
    <row r="93" spans="1:45" ht="13.5" customHeight="1" x14ac:dyDescent="0.25">
      <c r="A93" s="134" t="s">
        <v>259</v>
      </c>
      <c r="B93" s="132"/>
      <c r="C93" s="133"/>
      <c r="D93" s="132"/>
      <c r="E93" s="132"/>
      <c r="F93" s="132"/>
      <c r="G93" s="132"/>
      <c r="H93" s="132"/>
      <c r="I93" s="132"/>
      <c r="J93" s="132"/>
      <c r="K93" s="132"/>
      <c r="L93" s="132"/>
      <c r="M93" s="132"/>
      <c r="N93" s="132"/>
      <c r="O93" s="132"/>
      <c r="P93" s="132"/>
      <c r="Q93" s="132"/>
      <c r="R93" s="132"/>
      <c r="S93" s="132"/>
      <c r="T93" s="132"/>
      <c r="U93" s="132"/>
      <c r="V93" s="132"/>
      <c r="W93" s="132"/>
      <c r="X93" s="132"/>
      <c r="Y93" s="132"/>
      <c r="Z93" s="132"/>
      <c r="AA93" s="132"/>
      <c r="AB93" s="132"/>
      <c r="AC93" s="132"/>
      <c r="AD93" s="132"/>
      <c r="AE93" s="132"/>
      <c r="AF93" s="132"/>
      <c r="AG93" s="132"/>
      <c r="AH93" s="132"/>
      <c r="AI93" s="132"/>
      <c r="AJ93" s="132"/>
      <c r="AK93" s="132"/>
      <c r="AL93" s="132"/>
      <c r="AM93" s="132"/>
      <c r="AN93" s="132"/>
      <c r="AO93" s="132"/>
      <c r="AP93" s="131"/>
      <c r="AQ93" s="131"/>
      <c r="AR93" s="131"/>
      <c r="AS93" s="131"/>
    </row>
    <row r="94" spans="1:45" ht="11.25" customHeight="1" x14ac:dyDescent="0.25">
      <c r="A94" s="134" t="s">
        <v>258</v>
      </c>
      <c r="B94" s="132"/>
      <c r="C94" s="133"/>
      <c r="D94" s="132"/>
      <c r="E94" s="132"/>
      <c r="F94" s="132"/>
      <c r="G94" s="132"/>
      <c r="H94" s="132"/>
      <c r="I94" s="132"/>
      <c r="J94" s="132"/>
      <c r="K94" s="132"/>
      <c r="L94" s="132"/>
      <c r="M94" s="132"/>
      <c r="N94" s="132"/>
      <c r="O94" s="132"/>
      <c r="P94" s="132"/>
      <c r="Q94" s="132"/>
      <c r="R94" s="132"/>
      <c r="S94" s="132"/>
      <c r="T94" s="132"/>
      <c r="U94" s="132"/>
      <c r="V94" s="132"/>
      <c r="W94" s="132"/>
      <c r="X94" s="132"/>
      <c r="Y94" s="132"/>
      <c r="Z94" s="132"/>
      <c r="AA94" s="132"/>
      <c r="AB94" s="132"/>
      <c r="AC94" s="132"/>
      <c r="AD94" s="132"/>
      <c r="AE94" s="132"/>
      <c r="AF94" s="132"/>
      <c r="AG94" s="132"/>
      <c r="AH94" s="132"/>
      <c r="AI94" s="132"/>
      <c r="AJ94" s="132"/>
      <c r="AK94" s="132"/>
      <c r="AL94" s="132"/>
      <c r="AM94" s="132"/>
      <c r="AN94" s="132"/>
      <c r="AO94" s="132"/>
      <c r="AP94" s="131"/>
      <c r="AQ94" s="131"/>
      <c r="AR94" s="131"/>
      <c r="AS94" s="129"/>
    </row>
    <row r="95" spans="1:45" x14ac:dyDescent="0.25">
      <c r="A95" s="134" t="s">
        <v>257</v>
      </c>
      <c r="B95" s="132"/>
      <c r="C95" s="133"/>
      <c r="D95" s="132"/>
      <c r="E95" s="132"/>
      <c r="F95" s="132"/>
      <c r="G95" s="132"/>
      <c r="H95" s="132"/>
      <c r="I95" s="132"/>
      <c r="J95" s="132"/>
      <c r="K95" s="132"/>
      <c r="L95" s="132"/>
      <c r="M95" s="132"/>
      <c r="N95" s="132"/>
      <c r="O95" s="132"/>
      <c r="P95" s="132"/>
      <c r="Q95" s="132"/>
      <c r="R95" s="132"/>
      <c r="S95" s="132"/>
      <c r="T95" s="132"/>
      <c r="U95" s="132"/>
      <c r="V95" s="132"/>
      <c r="W95" s="132"/>
      <c r="X95" s="132"/>
      <c r="Y95" s="132"/>
      <c r="Z95" s="132"/>
      <c r="AA95" s="132"/>
      <c r="AB95" s="132"/>
      <c r="AC95" s="132"/>
      <c r="AD95" s="132"/>
      <c r="AE95" s="132"/>
      <c r="AF95" s="132"/>
      <c r="AG95" s="132"/>
      <c r="AH95" s="132"/>
      <c r="AI95" s="132"/>
      <c r="AJ95" s="132"/>
      <c r="AK95" s="132"/>
      <c r="AL95" s="132"/>
      <c r="AM95" s="132"/>
      <c r="AN95" s="132"/>
      <c r="AO95" s="132"/>
      <c r="AP95" s="131"/>
      <c r="AQ95" s="131"/>
      <c r="AR95" s="131"/>
      <c r="AS95" s="129"/>
    </row>
    <row r="96" spans="1:45" x14ac:dyDescent="0.25">
      <c r="A96" s="130" t="s">
        <v>256</v>
      </c>
      <c r="C96" s="129"/>
      <c r="D96" s="129"/>
      <c r="E96" s="129"/>
      <c r="F96" s="129"/>
      <c r="G96" s="129"/>
      <c r="H96" s="129"/>
      <c r="I96" s="129"/>
      <c r="J96" s="129"/>
      <c r="K96" s="129"/>
      <c r="L96" s="129"/>
      <c r="M96" s="129"/>
      <c r="N96" s="129"/>
      <c r="O96" s="129"/>
      <c r="P96" s="129"/>
      <c r="Q96" s="129"/>
      <c r="R96" s="129"/>
      <c r="S96" s="129"/>
      <c r="T96" s="129"/>
      <c r="U96" s="129"/>
      <c r="V96" s="129"/>
      <c r="W96" s="129"/>
      <c r="X96" s="129"/>
      <c r="Y96" s="129"/>
      <c r="Z96" s="129"/>
      <c r="AA96" s="129"/>
      <c r="AB96" s="129"/>
      <c r="AC96" s="129"/>
      <c r="AD96" s="129"/>
      <c r="AE96" s="129"/>
      <c r="AF96" s="129"/>
      <c r="AG96" s="129"/>
      <c r="AH96" s="129"/>
      <c r="AI96" s="129"/>
      <c r="AJ96" s="129"/>
      <c r="AK96" s="129"/>
      <c r="AL96" s="129"/>
      <c r="AM96" s="129"/>
      <c r="AN96" s="129"/>
      <c r="AO96" s="129"/>
      <c r="AP96" s="129"/>
      <c r="AQ96" s="129"/>
      <c r="AR96" s="129"/>
    </row>
  </sheetData>
  <mergeCells count="188">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 ref="A82:AJ82"/>
    <mergeCell ref="AK82:AL82"/>
    <mergeCell ref="AM82:AN82"/>
    <mergeCell ref="A83:AJ83"/>
    <mergeCell ref="AK83:AL83"/>
    <mergeCell ref="AM83:AN83"/>
    <mergeCell ref="A84:AJ84"/>
    <mergeCell ref="AK84:AL84"/>
    <mergeCell ref="AM84:AN84"/>
    <mergeCell ref="A79:AJ79"/>
    <mergeCell ref="AK79:AL79"/>
    <mergeCell ref="AM79:AN79"/>
    <mergeCell ref="A80:AJ80"/>
    <mergeCell ref="AK80:AL80"/>
    <mergeCell ref="AM80:AN80"/>
    <mergeCell ref="A81:AJ81"/>
    <mergeCell ref="AK81:AL81"/>
    <mergeCell ref="AM81:AN81"/>
    <mergeCell ref="A76:AJ76"/>
    <mergeCell ref="AK76:AL76"/>
    <mergeCell ref="AM76:AN76"/>
    <mergeCell ref="A77:AJ77"/>
    <mergeCell ref="AK77:AL77"/>
    <mergeCell ref="AM77:AN77"/>
    <mergeCell ref="A78:AJ78"/>
    <mergeCell ref="AK78:AL78"/>
    <mergeCell ref="AM78:AN78"/>
    <mergeCell ref="A72:AJ72"/>
    <mergeCell ref="AK72:AL72"/>
    <mergeCell ref="AM72:AN72"/>
    <mergeCell ref="A74:AJ74"/>
    <mergeCell ref="AK74:AL74"/>
    <mergeCell ref="AM74:AN74"/>
    <mergeCell ref="A75:AJ75"/>
    <mergeCell ref="AK75:AL75"/>
    <mergeCell ref="AM75:AN75"/>
    <mergeCell ref="A69:AJ69"/>
    <mergeCell ref="AK69:AL69"/>
    <mergeCell ref="AM69:AN69"/>
    <mergeCell ref="A70:AJ70"/>
    <mergeCell ref="AK70:AL70"/>
    <mergeCell ref="AM70:AN70"/>
    <mergeCell ref="A71:AJ71"/>
    <mergeCell ref="AK71:AL71"/>
    <mergeCell ref="AM71:AN71"/>
    <mergeCell ref="A66:AJ66"/>
    <mergeCell ref="AK66:AL66"/>
    <mergeCell ref="AM66:AN66"/>
    <mergeCell ref="A67:AJ67"/>
    <mergeCell ref="AK67:AL67"/>
    <mergeCell ref="AM67:AN67"/>
    <mergeCell ref="A68:AJ68"/>
    <mergeCell ref="AK68:AL68"/>
    <mergeCell ref="AM68:AN68"/>
    <mergeCell ref="A63:AJ63"/>
    <mergeCell ref="AK63:AL63"/>
    <mergeCell ref="AM63:AN63"/>
    <mergeCell ref="A64:AJ64"/>
    <mergeCell ref="AK64:AL64"/>
    <mergeCell ref="AM64:AN64"/>
    <mergeCell ref="A65:AJ65"/>
    <mergeCell ref="AK65:AL65"/>
    <mergeCell ref="AM65:AN65"/>
    <mergeCell ref="A60:AJ60"/>
    <mergeCell ref="AK60:AL60"/>
    <mergeCell ref="AM60:AN60"/>
    <mergeCell ref="A61:AJ61"/>
    <mergeCell ref="AK61:AL61"/>
    <mergeCell ref="AM61:AN61"/>
    <mergeCell ref="A62:AJ62"/>
    <mergeCell ref="AK62:AL62"/>
    <mergeCell ref="AM62:AN62"/>
    <mergeCell ref="A56:AJ56"/>
    <mergeCell ref="AK56:AL56"/>
    <mergeCell ref="AM56:AN56"/>
    <mergeCell ref="A58:AJ58"/>
    <mergeCell ref="AK58:AL58"/>
    <mergeCell ref="AM58:AN58"/>
    <mergeCell ref="A59:AJ59"/>
    <mergeCell ref="AK59:AL59"/>
    <mergeCell ref="AM59:AN59"/>
    <mergeCell ref="A53:AJ53"/>
    <mergeCell ref="AK53:AL53"/>
    <mergeCell ref="AM53:AN53"/>
    <mergeCell ref="A54:AJ54"/>
    <mergeCell ref="AK54:AL54"/>
    <mergeCell ref="AM54:AN54"/>
    <mergeCell ref="A55:AJ55"/>
    <mergeCell ref="AK55:AL55"/>
    <mergeCell ref="AM55:AN55"/>
    <mergeCell ref="A49:AJ49"/>
    <mergeCell ref="AK49:AL49"/>
    <mergeCell ref="AM49:AN49"/>
    <mergeCell ref="A50:AJ50"/>
    <mergeCell ref="AK50:AL50"/>
    <mergeCell ref="AM50:AN50"/>
    <mergeCell ref="A52:AJ52"/>
    <mergeCell ref="AK52:AL52"/>
    <mergeCell ref="AM52:AN52"/>
    <mergeCell ref="A45:AJ45"/>
    <mergeCell ref="AK45:AL45"/>
    <mergeCell ref="A46:AJ46"/>
    <mergeCell ref="AK46:AL46"/>
    <mergeCell ref="A47:AJ47"/>
    <mergeCell ref="AK47:AL47"/>
    <mergeCell ref="AM47:AN47"/>
    <mergeCell ref="A48:AJ48"/>
    <mergeCell ref="AK48:AL48"/>
    <mergeCell ref="AM48:AN48"/>
    <mergeCell ref="A40:AJ40"/>
    <mergeCell ref="AK40:AL40"/>
    <mergeCell ref="A41:AJ41"/>
    <mergeCell ref="AK41:AL41"/>
    <mergeCell ref="A42:AJ42"/>
    <mergeCell ref="AK42:AL42"/>
    <mergeCell ref="A43:AJ43"/>
    <mergeCell ref="AK43:AL43"/>
    <mergeCell ref="A44:AJ44"/>
    <mergeCell ref="AK44:AL44"/>
    <mergeCell ref="A35:AJ35"/>
    <mergeCell ref="AK35:AL35"/>
    <mergeCell ref="A36:AJ36"/>
    <mergeCell ref="AK36:AL36"/>
    <mergeCell ref="A37:AJ37"/>
    <mergeCell ref="AK37:AL37"/>
    <mergeCell ref="A38:AJ38"/>
    <mergeCell ref="AK38:AL38"/>
    <mergeCell ref="A39:AJ39"/>
    <mergeCell ref="AK39:AL39"/>
    <mergeCell ref="A30:AJ30"/>
    <mergeCell ref="AK30:AL30"/>
    <mergeCell ref="A31:AJ31"/>
    <mergeCell ref="AK31:AL31"/>
    <mergeCell ref="A32:AJ32"/>
    <mergeCell ref="AK32:AL32"/>
    <mergeCell ref="A33:AJ33"/>
    <mergeCell ref="AK33:AL33"/>
    <mergeCell ref="A34:AJ34"/>
    <mergeCell ref="AK34:AL34"/>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s>
  <pageMargins left="1.1023622047244095" right="0.70866141732283472" top="0.39370078740157483" bottom="0.27559055118110237" header="0.19685039370078741" footer="0.15748031496062992"/>
  <pageSetup paperSize="8" scale="78" orientation="portrait" r:id="rId1"/>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4"/>
  <sheetViews>
    <sheetView view="pageBreakPreview" topLeftCell="A43" zoomScale="60" workbookViewId="0">
      <selection activeCell="L21" sqref="L21:L23"/>
    </sheetView>
  </sheetViews>
  <sheetFormatPr defaultRowHeight="15.75" x14ac:dyDescent="0.25"/>
  <cols>
    <col min="1" max="1" width="9.140625" style="66"/>
    <col min="2" max="2" width="37.7109375" style="66" customWidth="1"/>
    <col min="3" max="3" width="9.140625" style="66"/>
    <col min="4" max="4" width="12.85546875" style="66" customWidth="1"/>
    <col min="5" max="6" width="0" style="66" hidden="1" customWidth="1"/>
    <col min="7" max="7" width="11" style="66" customWidth="1"/>
    <col min="8" max="8" width="15.5703125" style="66" customWidth="1"/>
    <col min="9" max="10" width="18.28515625" style="66" customWidth="1"/>
    <col min="11" max="11" width="64.85546875" style="66" customWidth="1"/>
    <col min="12" max="12" width="32.28515625" style="66" customWidth="1"/>
    <col min="13" max="252" width="9.140625" style="66"/>
    <col min="253" max="253" width="37.7109375" style="66" customWidth="1"/>
    <col min="254" max="254" width="9.140625" style="66"/>
    <col min="255" max="255" width="12.85546875" style="66" customWidth="1"/>
    <col min="256" max="257" width="0" style="66" hidden="1" customWidth="1"/>
    <col min="258" max="258" width="18.28515625" style="66" customWidth="1"/>
    <col min="259" max="259" width="64.85546875" style="66" customWidth="1"/>
    <col min="260" max="263" width="9.140625" style="66"/>
    <col min="264" max="264" width="14.85546875" style="66" customWidth="1"/>
    <col min="265" max="508" width="9.140625" style="66"/>
    <col min="509" max="509" width="37.7109375" style="66" customWidth="1"/>
    <col min="510" max="510" width="9.140625" style="66"/>
    <col min="511" max="511" width="12.85546875" style="66" customWidth="1"/>
    <col min="512" max="513" width="0" style="66" hidden="1" customWidth="1"/>
    <col min="514" max="514" width="18.28515625" style="66" customWidth="1"/>
    <col min="515" max="515" width="64.85546875" style="66" customWidth="1"/>
    <col min="516" max="519" width="9.140625" style="66"/>
    <col min="520" max="520" width="14.85546875" style="66" customWidth="1"/>
    <col min="521" max="764" width="9.140625" style="66"/>
    <col min="765" max="765" width="37.7109375" style="66" customWidth="1"/>
    <col min="766" max="766" width="9.140625" style="66"/>
    <col min="767" max="767" width="12.85546875" style="66" customWidth="1"/>
    <col min="768" max="769" width="0" style="66" hidden="1" customWidth="1"/>
    <col min="770" max="770" width="18.28515625" style="66" customWidth="1"/>
    <col min="771" max="771" width="64.85546875" style="66" customWidth="1"/>
    <col min="772" max="775" width="9.140625" style="66"/>
    <col min="776" max="776" width="14.85546875" style="66" customWidth="1"/>
    <col min="777" max="1020" width="9.140625" style="66"/>
    <col min="1021" max="1021" width="37.7109375" style="66" customWidth="1"/>
    <col min="1022" max="1022" width="9.140625" style="66"/>
    <col min="1023" max="1023" width="12.85546875" style="66" customWidth="1"/>
    <col min="1024" max="1025" width="0" style="66" hidden="1" customWidth="1"/>
    <col min="1026" max="1026" width="18.28515625" style="66" customWidth="1"/>
    <col min="1027" max="1027" width="64.85546875" style="66" customWidth="1"/>
    <col min="1028" max="1031" width="9.140625" style="66"/>
    <col min="1032" max="1032" width="14.85546875" style="66" customWidth="1"/>
    <col min="1033" max="1276" width="9.140625" style="66"/>
    <col min="1277" max="1277" width="37.7109375" style="66" customWidth="1"/>
    <col min="1278" max="1278" width="9.140625" style="66"/>
    <col min="1279" max="1279" width="12.85546875" style="66" customWidth="1"/>
    <col min="1280" max="1281" width="0" style="66" hidden="1" customWidth="1"/>
    <col min="1282" max="1282" width="18.28515625" style="66" customWidth="1"/>
    <col min="1283" max="1283" width="64.85546875" style="66" customWidth="1"/>
    <col min="1284" max="1287" width="9.140625" style="66"/>
    <col min="1288" max="1288" width="14.85546875" style="66" customWidth="1"/>
    <col min="1289" max="1532" width="9.140625" style="66"/>
    <col min="1533" max="1533" width="37.7109375" style="66" customWidth="1"/>
    <col min="1534" max="1534" width="9.140625" style="66"/>
    <col min="1535" max="1535" width="12.85546875" style="66" customWidth="1"/>
    <col min="1536" max="1537" width="0" style="66" hidden="1" customWidth="1"/>
    <col min="1538" max="1538" width="18.28515625" style="66" customWidth="1"/>
    <col min="1539" max="1539" width="64.85546875" style="66" customWidth="1"/>
    <col min="1540" max="1543" width="9.140625" style="66"/>
    <col min="1544" max="1544" width="14.85546875" style="66" customWidth="1"/>
    <col min="1545" max="1788" width="9.140625" style="66"/>
    <col min="1789" max="1789" width="37.7109375" style="66" customWidth="1"/>
    <col min="1790" max="1790" width="9.140625" style="66"/>
    <col min="1791" max="1791" width="12.85546875" style="66" customWidth="1"/>
    <col min="1792" max="1793" width="0" style="66" hidden="1" customWidth="1"/>
    <col min="1794" max="1794" width="18.28515625" style="66" customWidth="1"/>
    <col min="1795" max="1795" width="64.85546875" style="66" customWidth="1"/>
    <col min="1796" max="1799" width="9.140625" style="66"/>
    <col min="1800" max="1800" width="14.85546875" style="66" customWidth="1"/>
    <col min="1801" max="2044" width="9.140625" style="66"/>
    <col min="2045" max="2045" width="37.7109375" style="66" customWidth="1"/>
    <col min="2046" max="2046" width="9.140625" style="66"/>
    <col min="2047" max="2047" width="12.85546875" style="66" customWidth="1"/>
    <col min="2048" max="2049" width="0" style="66" hidden="1" customWidth="1"/>
    <col min="2050" max="2050" width="18.28515625" style="66" customWidth="1"/>
    <col min="2051" max="2051" width="64.85546875" style="66" customWidth="1"/>
    <col min="2052" max="2055" width="9.140625" style="66"/>
    <col min="2056" max="2056" width="14.85546875" style="66" customWidth="1"/>
    <col min="2057" max="2300" width="9.140625" style="66"/>
    <col min="2301" max="2301" width="37.7109375" style="66" customWidth="1"/>
    <col min="2302" max="2302" width="9.140625" style="66"/>
    <col min="2303" max="2303" width="12.85546875" style="66" customWidth="1"/>
    <col min="2304" max="2305" width="0" style="66" hidden="1" customWidth="1"/>
    <col min="2306" max="2306" width="18.28515625" style="66" customWidth="1"/>
    <col min="2307" max="2307" width="64.85546875" style="66" customWidth="1"/>
    <col min="2308" max="2311" width="9.140625" style="66"/>
    <col min="2312" max="2312" width="14.85546875" style="66" customWidth="1"/>
    <col min="2313" max="2556" width="9.140625" style="66"/>
    <col min="2557" max="2557" width="37.7109375" style="66" customWidth="1"/>
    <col min="2558" max="2558" width="9.140625" style="66"/>
    <col min="2559" max="2559" width="12.85546875" style="66" customWidth="1"/>
    <col min="2560" max="2561" width="0" style="66" hidden="1" customWidth="1"/>
    <col min="2562" max="2562" width="18.28515625" style="66" customWidth="1"/>
    <col min="2563" max="2563" width="64.85546875" style="66" customWidth="1"/>
    <col min="2564" max="2567" width="9.140625" style="66"/>
    <col min="2568" max="2568" width="14.85546875" style="66" customWidth="1"/>
    <col min="2569" max="2812" width="9.140625" style="66"/>
    <col min="2813" max="2813" width="37.7109375" style="66" customWidth="1"/>
    <col min="2814" max="2814" width="9.140625" style="66"/>
    <col min="2815" max="2815" width="12.85546875" style="66" customWidth="1"/>
    <col min="2816" max="2817" width="0" style="66" hidden="1" customWidth="1"/>
    <col min="2818" max="2818" width="18.28515625" style="66" customWidth="1"/>
    <col min="2819" max="2819" width="64.85546875" style="66" customWidth="1"/>
    <col min="2820" max="2823" width="9.140625" style="66"/>
    <col min="2824" max="2824" width="14.85546875" style="66" customWidth="1"/>
    <col min="2825" max="3068" width="9.140625" style="66"/>
    <col min="3069" max="3069" width="37.7109375" style="66" customWidth="1"/>
    <col min="3070" max="3070" width="9.140625" style="66"/>
    <col min="3071" max="3071" width="12.85546875" style="66" customWidth="1"/>
    <col min="3072" max="3073" width="0" style="66" hidden="1" customWidth="1"/>
    <col min="3074" max="3074" width="18.28515625" style="66" customWidth="1"/>
    <col min="3075" max="3075" width="64.85546875" style="66" customWidth="1"/>
    <col min="3076" max="3079" width="9.140625" style="66"/>
    <col min="3080" max="3080" width="14.85546875" style="66" customWidth="1"/>
    <col min="3081" max="3324" width="9.140625" style="66"/>
    <col min="3325" max="3325" width="37.7109375" style="66" customWidth="1"/>
    <col min="3326" max="3326" width="9.140625" style="66"/>
    <col min="3327" max="3327" width="12.85546875" style="66" customWidth="1"/>
    <col min="3328" max="3329" width="0" style="66" hidden="1" customWidth="1"/>
    <col min="3330" max="3330" width="18.28515625" style="66" customWidth="1"/>
    <col min="3331" max="3331" width="64.85546875" style="66" customWidth="1"/>
    <col min="3332" max="3335" width="9.140625" style="66"/>
    <col min="3336" max="3336" width="14.85546875" style="66" customWidth="1"/>
    <col min="3337" max="3580" width="9.140625" style="66"/>
    <col min="3581" max="3581" width="37.7109375" style="66" customWidth="1"/>
    <col min="3582" max="3582" width="9.140625" style="66"/>
    <col min="3583" max="3583" width="12.85546875" style="66" customWidth="1"/>
    <col min="3584" max="3585" width="0" style="66" hidden="1" customWidth="1"/>
    <col min="3586" max="3586" width="18.28515625" style="66" customWidth="1"/>
    <col min="3587" max="3587" width="64.85546875" style="66" customWidth="1"/>
    <col min="3588" max="3591" width="9.140625" style="66"/>
    <col min="3592" max="3592" width="14.85546875" style="66" customWidth="1"/>
    <col min="3593" max="3836" width="9.140625" style="66"/>
    <col min="3837" max="3837" width="37.7109375" style="66" customWidth="1"/>
    <col min="3838" max="3838" width="9.140625" style="66"/>
    <col min="3839" max="3839" width="12.85546875" style="66" customWidth="1"/>
    <col min="3840" max="3841" width="0" style="66" hidden="1" customWidth="1"/>
    <col min="3842" max="3842" width="18.28515625" style="66" customWidth="1"/>
    <col min="3843" max="3843" width="64.85546875" style="66" customWidth="1"/>
    <col min="3844" max="3847" width="9.140625" style="66"/>
    <col min="3848" max="3848" width="14.85546875" style="66" customWidth="1"/>
    <col min="3849" max="4092" width="9.140625" style="66"/>
    <col min="4093" max="4093" width="37.7109375" style="66" customWidth="1"/>
    <col min="4094" max="4094" width="9.140625" style="66"/>
    <col min="4095" max="4095" width="12.85546875" style="66" customWidth="1"/>
    <col min="4096" max="4097" width="0" style="66" hidden="1" customWidth="1"/>
    <col min="4098" max="4098" width="18.28515625" style="66" customWidth="1"/>
    <col min="4099" max="4099" width="64.85546875" style="66" customWidth="1"/>
    <col min="4100" max="4103" width="9.140625" style="66"/>
    <col min="4104" max="4104" width="14.85546875" style="66" customWidth="1"/>
    <col min="4105" max="4348" width="9.140625" style="66"/>
    <col min="4349" max="4349" width="37.7109375" style="66" customWidth="1"/>
    <col min="4350" max="4350" width="9.140625" style="66"/>
    <col min="4351" max="4351" width="12.85546875" style="66" customWidth="1"/>
    <col min="4352" max="4353" width="0" style="66" hidden="1" customWidth="1"/>
    <col min="4354" max="4354" width="18.28515625" style="66" customWidth="1"/>
    <col min="4355" max="4355" width="64.85546875" style="66" customWidth="1"/>
    <col min="4356" max="4359" width="9.140625" style="66"/>
    <col min="4360" max="4360" width="14.85546875" style="66" customWidth="1"/>
    <col min="4361" max="4604" width="9.140625" style="66"/>
    <col min="4605" max="4605" width="37.7109375" style="66" customWidth="1"/>
    <col min="4606" max="4606" width="9.140625" style="66"/>
    <col min="4607" max="4607" width="12.85546875" style="66" customWidth="1"/>
    <col min="4608" max="4609" width="0" style="66" hidden="1" customWidth="1"/>
    <col min="4610" max="4610" width="18.28515625" style="66" customWidth="1"/>
    <col min="4611" max="4611" width="64.85546875" style="66" customWidth="1"/>
    <col min="4612" max="4615" width="9.140625" style="66"/>
    <col min="4616" max="4616" width="14.85546875" style="66" customWidth="1"/>
    <col min="4617" max="4860" width="9.140625" style="66"/>
    <col min="4861" max="4861" width="37.7109375" style="66" customWidth="1"/>
    <col min="4862" max="4862" width="9.140625" style="66"/>
    <col min="4863" max="4863" width="12.85546875" style="66" customWidth="1"/>
    <col min="4864" max="4865" width="0" style="66" hidden="1" customWidth="1"/>
    <col min="4866" max="4866" width="18.28515625" style="66" customWidth="1"/>
    <col min="4867" max="4867" width="64.85546875" style="66" customWidth="1"/>
    <col min="4868" max="4871" width="9.140625" style="66"/>
    <col min="4872" max="4872" width="14.85546875" style="66" customWidth="1"/>
    <col min="4873" max="5116" width="9.140625" style="66"/>
    <col min="5117" max="5117" width="37.7109375" style="66" customWidth="1"/>
    <col min="5118" max="5118" width="9.140625" style="66"/>
    <col min="5119" max="5119" width="12.85546875" style="66" customWidth="1"/>
    <col min="5120" max="5121" width="0" style="66" hidden="1" customWidth="1"/>
    <col min="5122" max="5122" width="18.28515625" style="66" customWidth="1"/>
    <col min="5123" max="5123" width="64.85546875" style="66" customWidth="1"/>
    <col min="5124" max="5127" width="9.140625" style="66"/>
    <col min="5128" max="5128" width="14.85546875" style="66" customWidth="1"/>
    <col min="5129" max="5372" width="9.140625" style="66"/>
    <col min="5373" max="5373" width="37.7109375" style="66" customWidth="1"/>
    <col min="5374" max="5374" width="9.140625" style="66"/>
    <col min="5375" max="5375" width="12.85546875" style="66" customWidth="1"/>
    <col min="5376" max="5377" width="0" style="66" hidden="1" customWidth="1"/>
    <col min="5378" max="5378" width="18.28515625" style="66" customWidth="1"/>
    <col min="5379" max="5379" width="64.85546875" style="66" customWidth="1"/>
    <col min="5380" max="5383" width="9.140625" style="66"/>
    <col min="5384" max="5384" width="14.85546875" style="66" customWidth="1"/>
    <col min="5385" max="5628" width="9.140625" style="66"/>
    <col min="5629" max="5629" width="37.7109375" style="66" customWidth="1"/>
    <col min="5630" max="5630" width="9.140625" style="66"/>
    <col min="5631" max="5631" width="12.85546875" style="66" customWidth="1"/>
    <col min="5632" max="5633" width="0" style="66" hidden="1" customWidth="1"/>
    <col min="5634" max="5634" width="18.28515625" style="66" customWidth="1"/>
    <col min="5635" max="5635" width="64.85546875" style="66" customWidth="1"/>
    <col min="5636" max="5639" width="9.140625" style="66"/>
    <col min="5640" max="5640" width="14.85546875" style="66" customWidth="1"/>
    <col min="5641" max="5884" width="9.140625" style="66"/>
    <col min="5885" max="5885" width="37.7109375" style="66" customWidth="1"/>
    <col min="5886" max="5886" width="9.140625" style="66"/>
    <col min="5887" max="5887" width="12.85546875" style="66" customWidth="1"/>
    <col min="5888" max="5889" width="0" style="66" hidden="1" customWidth="1"/>
    <col min="5890" max="5890" width="18.28515625" style="66" customWidth="1"/>
    <col min="5891" max="5891" width="64.85546875" style="66" customWidth="1"/>
    <col min="5892" max="5895" width="9.140625" style="66"/>
    <col min="5896" max="5896" width="14.85546875" style="66" customWidth="1"/>
    <col min="5897" max="6140" width="9.140625" style="66"/>
    <col min="6141" max="6141" width="37.7109375" style="66" customWidth="1"/>
    <col min="6142" max="6142" width="9.140625" style="66"/>
    <col min="6143" max="6143" width="12.85546875" style="66" customWidth="1"/>
    <col min="6144" max="6145" width="0" style="66" hidden="1" customWidth="1"/>
    <col min="6146" max="6146" width="18.28515625" style="66" customWidth="1"/>
    <col min="6147" max="6147" width="64.85546875" style="66" customWidth="1"/>
    <col min="6148" max="6151" width="9.140625" style="66"/>
    <col min="6152" max="6152" width="14.85546875" style="66" customWidth="1"/>
    <col min="6153" max="6396" width="9.140625" style="66"/>
    <col min="6397" max="6397" width="37.7109375" style="66" customWidth="1"/>
    <col min="6398" max="6398" width="9.140625" style="66"/>
    <col min="6399" max="6399" width="12.85546875" style="66" customWidth="1"/>
    <col min="6400" max="6401" width="0" style="66" hidden="1" customWidth="1"/>
    <col min="6402" max="6402" width="18.28515625" style="66" customWidth="1"/>
    <col min="6403" max="6403" width="64.85546875" style="66" customWidth="1"/>
    <col min="6404" max="6407" width="9.140625" style="66"/>
    <col min="6408" max="6408" width="14.85546875" style="66" customWidth="1"/>
    <col min="6409" max="6652" width="9.140625" style="66"/>
    <col min="6653" max="6653" width="37.7109375" style="66" customWidth="1"/>
    <col min="6654" max="6654" width="9.140625" style="66"/>
    <col min="6655" max="6655" width="12.85546875" style="66" customWidth="1"/>
    <col min="6656" max="6657" width="0" style="66" hidden="1" customWidth="1"/>
    <col min="6658" max="6658" width="18.28515625" style="66" customWidth="1"/>
    <col min="6659" max="6659" width="64.85546875" style="66" customWidth="1"/>
    <col min="6660" max="6663" width="9.140625" style="66"/>
    <col min="6664" max="6664" width="14.85546875" style="66" customWidth="1"/>
    <col min="6665" max="6908" width="9.140625" style="66"/>
    <col min="6909" max="6909" width="37.7109375" style="66" customWidth="1"/>
    <col min="6910" max="6910" width="9.140625" style="66"/>
    <col min="6911" max="6911" width="12.85546875" style="66" customWidth="1"/>
    <col min="6912" max="6913" width="0" style="66" hidden="1" customWidth="1"/>
    <col min="6914" max="6914" width="18.28515625" style="66" customWidth="1"/>
    <col min="6915" max="6915" width="64.85546875" style="66" customWidth="1"/>
    <col min="6916" max="6919" width="9.140625" style="66"/>
    <col min="6920" max="6920" width="14.85546875" style="66" customWidth="1"/>
    <col min="6921" max="7164" width="9.140625" style="66"/>
    <col min="7165" max="7165" width="37.7109375" style="66" customWidth="1"/>
    <col min="7166" max="7166" width="9.140625" style="66"/>
    <col min="7167" max="7167" width="12.85546875" style="66" customWidth="1"/>
    <col min="7168" max="7169" width="0" style="66" hidden="1" customWidth="1"/>
    <col min="7170" max="7170" width="18.28515625" style="66" customWidth="1"/>
    <col min="7171" max="7171" width="64.85546875" style="66" customWidth="1"/>
    <col min="7172" max="7175" width="9.140625" style="66"/>
    <col min="7176" max="7176" width="14.85546875" style="66" customWidth="1"/>
    <col min="7177" max="7420" width="9.140625" style="66"/>
    <col min="7421" max="7421" width="37.7109375" style="66" customWidth="1"/>
    <col min="7422" max="7422" width="9.140625" style="66"/>
    <col min="7423" max="7423" width="12.85546875" style="66" customWidth="1"/>
    <col min="7424" max="7425" width="0" style="66" hidden="1" customWidth="1"/>
    <col min="7426" max="7426" width="18.28515625" style="66" customWidth="1"/>
    <col min="7427" max="7427" width="64.85546875" style="66" customWidth="1"/>
    <col min="7428" max="7431" width="9.140625" style="66"/>
    <col min="7432" max="7432" width="14.85546875" style="66" customWidth="1"/>
    <col min="7433" max="7676" width="9.140625" style="66"/>
    <col min="7677" max="7677" width="37.7109375" style="66" customWidth="1"/>
    <col min="7678" max="7678" width="9.140625" style="66"/>
    <col min="7679" max="7679" width="12.85546875" style="66" customWidth="1"/>
    <col min="7680" max="7681" width="0" style="66" hidden="1" customWidth="1"/>
    <col min="7682" max="7682" width="18.28515625" style="66" customWidth="1"/>
    <col min="7683" max="7683" width="64.85546875" style="66" customWidth="1"/>
    <col min="7684" max="7687" width="9.140625" style="66"/>
    <col min="7688" max="7688" width="14.85546875" style="66" customWidth="1"/>
    <col min="7689" max="7932" width="9.140625" style="66"/>
    <col min="7933" max="7933" width="37.7109375" style="66" customWidth="1"/>
    <col min="7934" max="7934" width="9.140625" style="66"/>
    <col min="7935" max="7935" width="12.85546875" style="66" customWidth="1"/>
    <col min="7936" max="7937" width="0" style="66" hidden="1" customWidth="1"/>
    <col min="7938" max="7938" width="18.28515625" style="66" customWidth="1"/>
    <col min="7939" max="7939" width="64.85546875" style="66" customWidth="1"/>
    <col min="7940" max="7943" width="9.140625" style="66"/>
    <col min="7944" max="7944" width="14.85546875" style="66" customWidth="1"/>
    <col min="7945" max="8188" width="9.140625" style="66"/>
    <col min="8189" max="8189" width="37.7109375" style="66" customWidth="1"/>
    <col min="8190" max="8190" width="9.140625" style="66"/>
    <col min="8191" max="8191" width="12.85546875" style="66" customWidth="1"/>
    <col min="8192" max="8193" width="0" style="66" hidden="1" customWidth="1"/>
    <col min="8194" max="8194" width="18.28515625" style="66" customWidth="1"/>
    <col min="8195" max="8195" width="64.85546875" style="66" customWidth="1"/>
    <col min="8196" max="8199" width="9.140625" style="66"/>
    <col min="8200" max="8200" width="14.85546875" style="66" customWidth="1"/>
    <col min="8201" max="8444" width="9.140625" style="66"/>
    <col min="8445" max="8445" width="37.7109375" style="66" customWidth="1"/>
    <col min="8446" max="8446" width="9.140625" style="66"/>
    <col min="8447" max="8447" width="12.85546875" style="66" customWidth="1"/>
    <col min="8448" max="8449" width="0" style="66" hidden="1" customWidth="1"/>
    <col min="8450" max="8450" width="18.28515625" style="66" customWidth="1"/>
    <col min="8451" max="8451" width="64.85546875" style="66" customWidth="1"/>
    <col min="8452" max="8455" width="9.140625" style="66"/>
    <col min="8456" max="8456" width="14.85546875" style="66" customWidth="1"/>
    <col min="8457" max="8700" width="9.140625" style="66"/>
    <col min="8701" max="8701" width="37.7109375" style="66" customWidth="1"/>
    <col min="8702" max="8702" width="9.140625" style="66"/>
    <col min="8703" max="8703" width="12.85546875" style="66" customWidth="1"/>
    <col min="8704" max="8705" width="0" style="66" hidden="1" customWidth="1"/>
    <col min="8706" max="8706" width="18.28515625" style="66" customWidth="1"/>
    <col min="8707" max="8707" width="64.85546875" style="66" customWidth="1"/>
    <col min="8708" max="8711" width="9.140625" style="66"/>
    <col min="8712" max="8712" width="14.85546875" style="66" customWidth="1"/>
    <col min="8713" max="8956" width="9.140625" style="66"/>
    <col min="8957" max="8957" width="37.7109375" style="66" customWidth="1"/>
    <col min="8958" max="8958" width="9.140625" style="66"/>
    <col min="8959" max="8959" width="12.85546875" style="66" customWidth="1"/>
    <col min="8960" max="8961" width="0" style="66" hidden="1" customWidth="1"/>
    <col min="8962" max="8962" width="18.28515625" style="66" customWidth="1"/>
    <col min="8963" max="8963" width="64.85546875" style="66" customWidth="1"/>
    <col min="8964" max="8967" width="9.140625" style="66"/>
    <col min="8968" max="8968" width="14.85546875" style="66" customWidth="1"/>
    <col min="8969" max="9212" width="9.140625" style="66"/>
    <col min="9213" max="9213" width="37.7109375" style="66" customWidth="1"/>
    <col min="9214" max="9214" width="9.140625" style="66"/>
    <col min="9215" max="9215" width="12.85546875" style="66" customWidth="1"/>
    <col min="9216" max="9217" width="0" style="66" hidden="1" customWidth="1"/>
    <col min="9218" max="9218" width="18.28515625" style="66" customWidth="1"/>
    <col min="9219" max="9219" width="64.85546875" style="66" customWidth="1"/>
    <col min="9220" max="9223" width="9.140625" style="66"/>
    <col min="9224" max="9224" width="14.85546875" style="66" customWidth="1"/>
    <col min="9225" max="9468" width="9.140625" style="66"/>
    <col min="9469" max="9469" width="37.7109375" style="66" customWidth="1"/>
    <col min="9470" max="9470" width="9.140625" style="66"/>
    <col min="9471" max="9471" width="12.85546875" style="66" customWidth="1"/>
    <col min="9472" max="9473" width="0" style="66" hidden="1" customWidth="1"/>
    <col min="9474" max="9474" width="18.28515625" style="66" customWidth="1"/>
    <col min="9475" max="9475" width="64.85546875" style="66" customWidth="1"/>
    <col min="9476" max="9479" width="9.140625" style="66"/>
    <col min="9480" max="9480" width="14.85546875" style="66" customWidth="1"/>
    <col min="9481" max="9724" width="9.140625" style="66"/>
    <col min="9725" max="9725" width="37.7109375" style="66" customWidth="1"/>
    <col min="9726" max="9726" width="9.140625" style="66"/>
    <col min="9727" max="9727" width="12.85546875" style="66" customWidth="1"/>
    <col min="9728" max="9729" width="0" style="66" hidden="1" customWidth="1"/>
    <col min="9730" max="9730" width="18.28515625" style="66" customWidth="1"/>
    <col min="9731" max="9731" width="64.85546875" style="66" customWidth="1"/>
    <col min="9732" max="9735" width="9.140625" style="66"/>
    <col min="9736" max="9736" width="14.85546875" style="66" customWidth="1"/>
    <col min="9737" max="9980" width="9.140625" style="66"/>
    <col min="9981" max="9981" width="37.7109375" style="66" customWidth="1"/>
    <col min="9982" max="9982" width="9.140625" style="66"/>
    <col min="9983" max="9983" width="12.85546875" style="66" customWidth="1"/>
    <col min="9984" max="9985" width="0" style="66" hidden="1" customWidth="1"/>
    <col min="9986" max="9986" width="18.28515625" style="66" customWidth="1"/>
    <col min="9987" max="9987" width="64.85546875" style="66" customWidth="1"/>
    <col min="9988" max="9991" width="9.140625" style="66"/>
    <col min="9992" max="9992" width="14.85546875" style="66" customWidth="1"/>
    <col min="9993" max="10236" width="9.140625" style="66"/>
    <col min="10237" max="10237" width="37.7109375" style="66" customWidth="1"/>
    <col min="10238" max="10238" width="9.140625" style="66"/>
    <col min="10239" max="10239" width="12.85546875" style="66" customWidth="1"/>
    <col min="10240" max="10241" width="0" style="66" hidden="1" customWidth="1"/>
    <col min="10242" max="10242" width="18.28515625" style="66" customWidth="1"/>
    <col min="10243" max="10243" width="64.85546875" style="66" customWidth="1"/>
    <col min="10244" max="10247" width="9.140625" style="66"/>
    <col min="10248" max="10248" width="14.85546875" style="66" customWidth="1"/>
    <col min="10249" max="10492" width="9.140625" style="66"/>
    <col min="10493" max="10493" width="37.7109375" style="66" customWidth="1"/>
    <col min="10494" max="10494" width="9.140625" style="66"/>
    <col min="10495" max="10495" width="12.85546875" style="66" customWidth="1"/>
    <col min="10496" max="10497" width="0" style="66" hidden="1" customWidth="1"/>
    <col min="10498" max="10498" width="18.28515625" style="66" customWidth="1"/>
    <col min="10499" max="10499" width="64.85546875" style="66" customWidth="1"/>
    <col min="10500" max="10503" width="9.140625" style="66"/>
    <col min="10504" max="10504" width="14.85546875" style="66" customWidth="1"/>
    <col min="10505" max="10748" width="9.140625" style="66"/>
    <col min="10749" max="10749" width="37.7109375" style="66" customWidth="1"/>
    <col min="10750" max="10750" width="9.140625" style="66"/>
    <col min="10751" max="10751" width="12.85546875" style="66" customWidth="1"/>
    <col min="10752" max="10753" width="0" style="66" hidden="1" customWidth="1"/>
    <col min="10754" max="10754" width="18.28515625" style="66" customWidth="1"/>
    <col min="10755" max="10755" width="64.85546875" style="66" customWidth="1"/>
    <col min="10756" max="10759" width="9.140625" style="66"/>
    <col min="10760" max="10760" width="14.85546875" style="66" customWidth="1"/>
    <col min="10761" max="11004" width="9.140625" style="66"/>
    <col min="11005" max="11005" width="37.7109375" style="66" customWidth="1"/>
    <col min="11006" max="11006" width="9.140625" style="66"/>
    <col min="11007" max="11007" width="12.85546875" style="66" customWidth="1"/>
    <col min="11008" max="11009" width="0" style="66" hidden="1" customWidth="1"/>
    <col min="11010" max="11010" width="18.28515625" style="66" customWidth="1"/>
    <col min="11011" max="11011" width="64.85546875" style="66" customWidth="1"/>
    <col min="11012" max="11015" width="9.140625" style="66"/>
    <col min="11016" max="11016" width="14.85546875" style="66" customWidth="1"/>
    <col min="11017" max="11260" width="9.140625" style="66"/>
    <col min="11261" max="11261" width="37.7109375" style="66" customWidth="1"/>
    <col min="11262" max="11262" width="9.140625" style="66"/>
    <col min="11263" max="11263" width="12.85546875" style="66" customWidth="1"/>
    <col min="11264" max="11265" width="0" style="66" hidden="1" customWidth="1"/>
    <col min="11266" max="11266" width="18.28515625" style="66" customWidth="1"/>
    <col min="11267" max="11267" width="64.85546875" style="66" customWidth="1"/>
    <col min="11268" max="11271" width="9.140625" style="66"/>
    <col min="11272" max="11272" width="14.85546875" style="66" customWidth="1"/>
    <col min="11273" max="11516" width="9.140625" style="66"/>
    <col min="11517" max="11517" width="37.7109375" style="66" customWidth="1"/>
    <col min="11518" max="11518" width="9.140625" style="66"/>
    <col min="11519" max="11519" width="12.85546875" style="66" customWidth="1"/>
    <col min="11520" max="11521" width="0" style="66" hidden="1" customWidth="1"/>
    <col min="11522" max="11522" width="18.28515625" style="66" customWidth="1"/>
    <col min="11523" max="11523" width="64.85546875" style="66" customWidth="1"/>
    <col min="11524" max="11527" width="9.140625" style="66"/>
    <col min="11528" max="11528" width="14.85546875" style="66" customWidth="1"/>
    <col min="11529" max="11772" width="9.140625" style="66"/>
    <col min="11773" max="11773" width="37.7109375" style="66" customWidth="1"/>
    <col min="11774" max="11774" width="9.140625" style="66"/>
    <col min="11775" max="11775" width="12.85546875" style="66" customWidth="1"/>
    <col min="11776" max="11777" width="0" style="66" hidden="1" customWidth="1"/>
    <col min="11778" max="11778" width="18.28515625" style="66" customWidth="1"/>
    <col min="11779" max="11779" width="64.85546875" style="66" customWidth="1"/>
    <col min="11780" max="11783" width="9.140625" style="66"/>
    <col min="11784" max="11784" width="14.85546875" style="66" customWidth="1"/>
    <col min="11785" max="12028" width="9.140625" style="66"/>
    <col min="12029" max="12029" width="37.7109375" style="66" customWidth="1"/>
    <col min="12030" max="12030" width="9.140625" style="66"/>
    <col min="12031" max="12031" width="12.85546875" style="66" customWidth="1"/>
    <col min="12032" max="12033" width="0" style="66" hidden="1" customWidth="1"/>
    <col min="12034" max="12034" width="18.28515625" style="66" customWidth="1"/>
    <col min="12035" max="12035" width="64.85546875" style="66" customWidth="1"/>
    <col min="12036" max="12039" width="9.140625" style="66"/>
    <col min="12040" max="12040" width="14.85546875" style="66" customWidth="1"/>
    <col min="12041" max="12284" width="9.140625" style="66"/>
    <col min="12285" max="12285" width="37.7109375" style="66" customWidth="1"/>
    <col min="12286" max="12286" width="9.140625" style="66"/>
    <col min="12287" max="12287" width="12.85546875" style="66" customWidth="1"/>
    <col min="12288" max="12289" width="0" style="66" hidden="1" customWidth="1"/>
    <col min="12290" max="12290" width="18.28515625" style="66" customWidth="1"/>
    <col min="12291" max="12291" width="64.85546875" style="66" customWidth="1"/>
    <col min="12292" max="12295" width="9.140625" style="66"/>
    <col min="12296" max="12296" width="14.85546875" style="66" customWidth="1"/>
    <col min="12297" max="12540" width="9.140625" style="66"/>
    <col min="12541" max="12541" width="37.7109375" style="66" customWidth="1"/>
    <col min="12542" max="12542" width="9.140625" style="66"/>
    <col min="12543" max="12543" width="12.85546875" style="66" customWidth="1"/>
    <col min="12544" max="12545" width="0" style="66" hidden="1" customWidth="1"/>
    <col min="12546" max="12546" width="18.28515625" style="66" customWidth="1"/>
    <col min="12547" max="12547" width="64.85546875" style="66" customWidth="1"/>
    <col min="12548" max="12551" width="9.140625" style="66"/>
    <col min="12552" max="12552" width="14.85546875" style="66" customWidth="1"/>
    <col min="12553" max="12796" width="9.140625" style="66"/>
    <col min="12797" max="12797" width="37.7109375" style="66" customWidth="1"/>
    <col min="12798" max="12798" width="9.140625" style="66"/>
    <col min="12799" max="12799" width="12.85546875" style="66" customWidth="1"/>
    <col min="12800" max="12801" width="0" style="66" hidden="1" customWidth="1"/>
    <col min="12802" max="12802" width="18.28515625" style="66" customWidth="1"/>
    <col min="12803" max="12803" width="64.85546875" style="66" customWidth="1"/>
    <col min="12804" max="12807" width="9.140625" style="66"/>
    <col min="12808" max="12808" width="14.85546875" style="66" customWidth="1"/>
    <col min="12809" max="13052" width="9.140625" style="66"/>
    <col min="13053" max="13053" width="37.7109375" style="66" customWidth="1"/>
    <col min="13054" max="13054" width="9.140625" style="66"/>
    <col min="13055" max="13055" width="12.85546875" style="66" customWidth="1"/>
    <col min="13056" max="13057" width="0" style="66" hidden="1" customWidth="1"/>
    <col min="13058" max="13058" width="18.28515625" style="66" customWidth="1"/>
    <col min="13059" max="13059" width="64.85546875" style="66" customWidth="1"/>
    <col min="13060" max="13063" width="9.140625" style="66"/>
    <col min="13064" max="13064" width="14.85546875" style="66" customWidth="1"/>
    <col min="13065" max="13308" width="9.140625" style="66"/>
    <col min="13309" max="13309" width="37.7109375" style="66" customWidth="1"/>
    <col min="13310" max="13310" width="9.140625" style="66"/>
    <col min="13311" max="13311" width="12.85546875" style="66" customWidth="1"/>
    <col min="13312" max="13313" width="0" style="66" hidden="1" customWidth="1"/>
    <col min="13314" max="13314" width="18.28515625" style="66" customWidth="1"/>
    <col min="13315" max="13315" width="64.85546875" style="66" customWidth="1"/>
    <col min="13316" max="13319" width="9.140625" style="66"/>
    <col min="13320" max="13320" width="14.85546875" style="66" customWidth="1"/>
    <col min="13321" max="13564" width="9.140625" style="66"/>
    <col min="13565" max="13565" width="37.7109375" style="66" customWidth="1"/>
    <col min="13566" max="13566" width="9.140625" style="66"/>
    <col min="13567" max="13567" width="12.85546875" style="66" customWidth="1"/>
    <col min="13568" max="13569" width="0" style="66" hidden="1" customWidth="1"/>
    <col min="13570" max="13570" width="18.28515625" style="66" customWidth="1"/>
    <col min="13571" max="13571" width="64.85546875" style="66" customWidth="1"/>
    <col min="13572" max="13575" width="9.140625" style="66"/>
    <col min="13576" max="13576" width="14.85546875" style="66" customWidth="1"/>
    <col min="13577" max="13820" width="9.140625" style="66"/>
    <col min="13821" max="13821" width="37.7109375" style="66" customWidth="1"/>
    <col min="13822" max="13822" width="9.140625" style="66"/>
    <col min="13823" max="13823" width="12.85546875" style="66" customWidth="1"/>
    <col min="13824" max="13825" width="0" style="66" hidden="1" customWidth="1"/>
    <col min="13826" max="13826" width="18.28515625" style="66" customWidth="1"/>
    <col min="13827" max="13827" width="64.85546875" style="66" customWidth="1"/>
    <col min="13828" max="13831" width="9.140625" style="66"/>
    <col min="13832" max="13832" width="14.85546875" style="66" customWidth="1"/>
    <col min="13833" max="14076" width="9.140625" style="66"/>
    <col min="14077" max="14077" width="37.7109375" style="66" customWidth="1"/>
    <col min="14078" max="14078" width="9.140625" style="66"/>
    <col min="14079" max="14079" width="12.85546875" style="66" customWidth="1"/>
    <col min="14080" max="14081" width="0" style="66" hidden="1" customWidth="1"/>
    <col min="14082" max="14082" width="18.28515625" style="66" customWidth="1"/>
    <col min="14083" max="14083" width="64.85546875" style="66" customWidth="1"/>
    <col min="14084" max="14087" width="9.140625" style="66"/>
    <col min="14088" max="14088" width="14.85546875" style="66" customWidth="1"/>
    <col min="14089" max="14332" width="9.140625" style="66"/>
    <col min="14333" max="14333" width="37.7109375" style="66" customWidth="1"/>
    <col min="14334" max="14334" width="9.140625" style="66"/>
    <col min="14335" max="14335" width="12.85546875" style="66" customWidth="1"/>
    <col min="14336" max="14337" width="0" style="66" hidden="1" customWidth="1"/>
    <col min="14338" max="14338" width="18.28515625" style="66" customWidth="1"/>
    <col min="14339" max="14339" width="64.85546875" style="66" customWidth="1"/>
    <col min="14340" max="14343" width="9.140625" style="66"/>
    <col min="14344" max="14344" width="14.85546875" style="66" customWidth="1"/>
    <col min="14345" max="14588" width="9.140625" style="66"/>
    <col min="14589" max="14589" width="37.7109375" style="66" customWidth="1"/>
    <col min="14590" max="14590" width="9.140625" style="66"/>
    <col min="14591" max="14591" width="12.85546875" style="66" customWidth="1"/>
    <col min="14592" max="14593" width="0" style="66" hidden="1" customWidth="1"/>
    <col min="14594" max="14594" width="18.28515625" style="66" customWidth="1"/>
    <col min="14595" max="14595" width="64.85546875" style="66" customWidth="1"/>
    <col min="14596" max="14599" width="9.140625" style="66"/>
    <col min="14600" max="14600" width="14.85546875" style="66" customWidth="1"/>
    <col min="14601" max="14844" width="9.140625" style="66"/>
    <col min="14845" max="14845" width="37.7109375" style="66" customWidth="1"/>
    <col min="14846" max="14846" width="9.140625" style="66"/>
    <col min="14847" max="14847" width="12.85546875" style="66" customWidth="1"/>
    <col min="14848" max="14849" width="0" style="66" hidden="1" customWidth="1"/>
    <col min="14850" max="14850" width="18.28515625" style="66" customWidth="1"/>
    <col min="14851" max="14851" width="64.85546875" style="66" customWidth="1"/>
    <col min="14852" max="14855" width="9.140625" style="66"/>
    <col min="14856" max="14856" width="14.85546875" style="66" customWidth="1"/>
    <col min="14857" max="15100" width="9.140625" style="66"/>
    <col min="15101" max="15101" width="37.7109375" style="66" customWidth="1"/>
    <col min="15102" max="15102" width="9.140625" style="66"/>
    <col min="15103" max="15103" width="12.85546875" style="66" customWidth="1"/>
    <col min="15104" max="15105" width="0" style="66" hidden="1" customWidth="1"/>
    <col min="15106" max="15106" width="18.28515625" style="66" customWidth="1"/>
    <col min="15107" max="15107" width="64.85546875" style="66" customWidth="1"/>
    <col min="15108" max="15111" width="9.140625" style="66"/>
    <col min="15112" max="15112" width="14.85546875" style="66" customWidth="1"/>
    <col min="15113" max="15356" width="9.140625" style="66"/>
    <col min="15357" max="15357" width="37.7109375" style="66" customWidth="1"/>
    <col min="15358" max="15358" width="9.140625" style="66"/>
    <col min="15359" max="15359" width="12.85546875" style="66" customWidth="1"/>
    <col min="15360" max="15361" width="0" style="66" hidden="1" customWidth="1"/>
    <col min="15362" max="15362" width="18.28515625" style="66" customWidth="1"/>
    <col min="15363" max="15363" width="64.85546875" style="66" customWidth="1"/>
    <col min="15364" max="15367" width="9.140625" style="66"/>
    <col min="15368" max="15368" width="14.85546875" style="66" customWidth="1"/>
    <col min="15369" max="15612" width="9.140625" style="66"/>
    <col min="15613" max="15613" width="37.7109375" style="66" customWidth="1"/>
    <col min="15614" max="15614" width="9.140625" style="66"/>
    <col min="15615" max="15615" width="12.85546875" style="66" customWidth="1"/>
    <col min="15616" max="15617" width="0" style="66" hidden="1" customWidth="1"/>
    <col min="15618" max="15618" width="18.28515625" style="66" customWidth="1"/>
    <col min="15619" max="15619" width="64.85546875" style="66" customWidth="1"/>
    <col min="15620" max="15623" width="9.140625" style="66"/>
    <col min="15624" max="15624" width="14.85546875" style="66" customWidth="1"/>
    <col min="15625" max="15868" width="9.140625" style="66"/>
    <col min="15869" max="15869" width="37.7109375" style="66" customWidth="1"/>
    <col min="15870" max="15870" width="9.140625" style="66"/>
    <col min="15871" max="15871" width="12.85546875" style="66" customWidth="1"/>
    <col min="15872" max="15873" width="0" style="66" hidden="1" customWidth="1"/>
    <col min="15874" max="15874" width="18.28515625" style="66" customWidth="1"/>
    <col min="15875" max="15875" width="64.85546875" style="66" customWidth="1"/>
    <col min="15876" max="15879" width="9.140625" style="66"/>
    <col min="15880" max="15880" width="14.85546875" style="66" customWidth="1"/>
    <col min="15881" max="16124" width="9.140625" style="66"/>
    <col min="16125" max="16125" width="37.7109375" style="66" customWidth="1"/>
    <col min="16126" max="16126" width="9.140625" style="66"/>
    <col min="16127" max="16127" width="12.85546875" style="66" customWidth="1"/>
    <col min="16128" max="16129" width="0" style="66" hidden="1" customWidth="1"/>
    <col min="16130" max="16130" width="18.28515625" style="66" customWidth="1"/>
    <col min="16131" max="16131" width="64.85546875" style="66" customWidth="1"/>
    <col min="16132" max="16135" width="9.140625" style="66"/>
    <col min="16136" max="16136" width="14.85546875" style="66" customWidth="1"/>
    <col min="16137" max="16384" width="9.140625" style="66"/>
  </cols>
  <sheetData>
    <row r="1" spans="1:44" ht="18.75" x14ac:dyDescent="0.25">
      <c r="L1" s="43" t="s">
        <v>70</v>
      </c>
    </row>
    <row r="2" spans="1:44" ht="18.75" x14ac:dyDescent="0.3">
      <c r="L2" s="15" t="s">
        <v>12</v>
      </c>
    </row>
    <row r="3" spans="1:44" ht="18.75" x14ac:dyDescent="0.3">
      <c r="L3" s="15" t="s">
        <v>69</v>
      </c>
    </row>
    <row r="4" spans="1:44" ht="18.75" x14ac:dyDescent="0.3">
      <c r="K4" s="15"/>
    </row>
    <row r="5" spans="1:44" x14ac:dyDescent="0.25">
      <c r="A5" s="1172" t="s">
        <v>326</v>
      </c>
      <c r="B5" s="1172"/>
      <c r="C5" s="1172"/>
      <c r="D5" s="1172"/>
      <c r="E5" s="1172"/>
      <c r="F5" s="1172"/>
      <c r="G5" s="1172"/>
      <c r="H5" s="1172"/>
      <c r="I5" s="1172"/>
      <c r="J5" s="1172"/>
      <c r="K5" s="1172"/>
      <c r="L5" s="1172"/>
      <c r="M5" s="214"/>
      <c r="N5" s="214"/>
      <c r="O5" s="214"/>
      <c r="P5" s="214"/>
      <c r="Q5" s="214"/>
      <c r="R5" s="214"/>
      <c r="S5" s="214"/>
      <c r="T5" s="214"/>
      <c r="U5" s="214"/>
      <c r="V5" s="214"/>
      <c r="W5" s="214"/>
      <c r="X5" s="214"/>
      <c r="Y5" s="214"/>
      <c r="Z5" s="214"/>
      <c r="AA5" s="214"/>
      <c r="AB5" s="214"/>
      <c r="AC5" s="214"/>
      <c r="AD5" s="214"/>
      <c r="AE5" s="214"/>
      <c r="AF5" s="214"/>
      <c r="AG5" s="214"/>
      <c r="AH5" s="214"/>
      <c r="AI5" s="214"/>
      <c r="AJ5" s="214"/>
      <c r="AK5" s="214"/>
      <c r="AL5" s="214"/>
      <c r="AM5" s="214"/>
      <c r="AN5" s="214"/>
      <c r="AO5" s="214"/>
      <c r="AP5" s="214"/>
      <c r="AQ5" s="214"/>
      <c r="AR5" s="214"/>
    </row>
    <row r="6" spans="1:44" ht="18.75" x14ac:dyDescent="0.3">
      <c r="K6" s="15"/>
    </row>
    <row r="7" spans="1:44" ht="18.75" x14ac:dyDescent="0.25">
      <c r="A7" s="1176" t="s">
        <v>11</v>
      </c>
      <c r="B7" s="1176"/>
      <c r="C7" s="1176"/>
      <c r="D7" s="1176"/>
      <c r="E7" s="1176"/>
      <c r="F7" s="1176"/>
      <c r="G7" s="1176"/>
      <c r="H7" s="1176"/>
      <c r="I7" s="1176"/>
      <c r="J7" s="1176"/>
      <c r="K7" s="1176"/>
      <c r="L7" s="1176"/>
    </row>
    <row r="8" spans="1:44" ht="18.75" x14ac:dyDescent="0.25">
      <c r="A8" s="1176"/>
      <c r="B8" s="1176"/>
      <c r="C8" s="1176"/>
      <c r="D8" s="1176"/>
      <c r="E8" s="1176"/>
      <c r="F8" s="1176"/>
      <c r="G8" s="1176"/>
      <c r="H8" s="1176"/>
      <c r="I8" s="1176"/>
      <c r="J8" s="1176"/>
      <c r="K8" s="1176"/>
      <c r="L8" s="1176"/>
    </row>
    <row r="9" spans="1:44" x14ac:dyDescent="0.25">
      <c r="A9" s="1290" t="s">
        <v>8</v>
      </c>
      <c r="B9" s="1290"/>
      <c r="C9" s="1290"/>
      <c r="D9" s="1290"/>
      <c r="E9" s="1290"/>
      <c r="F9" s="1290"/>
      <c r="G9" s="1290"/>
      <c r="H9" s="1290"/>
      <c r="I9" s="1290"/>
      <c r="J9" s="1290"/>
      <c r="K9" s="1290"/>
      <c r="L9" s="1290"/>
    </row>
    <row r="10" spans="1:44" x14ac:dyDescent="0.25">
      <c r="A10" s="1173" t="s">
        <v>10</v>
      </c>
      <c r="B10" s="1173"/>
      <c r="C10" s="1173"/>
      <c r="D10" s="1173"/>
      <c r="E10" s="1173"/>
      <c r="F10" s="1173"/>
      <c r="G10" s="1173"/>
      <c r="H10" s="1173"/>
      <c r="I10" s="1173"/>
      <c r="J10" s="1173"/>
      <c r="K10" s="1173"/>
      <c r="L10" s="1173"/>
    </row>
    <row r="11" spans="1:44" ht="18.75" x14ac:dyDescent="0.25">
      <c r="A11" s="1176"/>
      <c r="B11" s="1176"/>
      <c r="C11" s="1176"/>
      <c r="D11" s="1176"/>
      <c r="E11" s="1176"/>
      <c r="F11" s="1176"/>
      <c r="G11" s="1176"/>
      <c r="H11" s="1176"/>
      <c r="I11" s="1176"/>
      <c r="J11" s="1176"/>
      <c r="K11" s="1176"/>
      <c r="L11" s="1176"/>
    </row>
    <row r="12" spans="1:44" x14ac:dyDescent="0.25">
      <c r="A12" s="1290" t="s">
        <v>8</v>
      </c>
      <c r="B12" s="1290"/>
      <c r="C12" s="1290"/>
      <c r="D12" s="1290"/>
      <c r="E12" s="1290"/>
      <c r="F12" s="1290"/>
      <c r="G12" s="1290"/>
      <c r="H12" s="1290"/>
      <c r="I12" s="1290"/>
      <c r="J12" s="1290"/>
      <c r="K12" s="1290"/>
      <c r="L12" s="1290"/>
    </row>
    <row r="13" spans="1:44" x14ac:dyDescent="0.25">
      <c r="A13" s="1173" t="s">
        <v>9</v>
      </c>
      <c r="B13" s="1173"/>
      <c r="C13" s="1173"/>
      <c r="D13" s="1173"/>
      <c r="E13" s="1173"/>
      <c r="F13" s="1173"/>
      <c r="G13" s="1173"/>
      <c r="H13" s="1173"/>
      <c r="I13" s="1173"/>
      <c r="J13" s="1173"/>
      <c r="K13" s="1173"/>
      <c r="L13" s="1173"/>
    </row>
    <row r="14" spans="1:44" ht="18.75" x14ac:dyDescent="0.25">
      <c r="A14" s="1194"/>
      <c r="B14" s="1194"/>
      <c r="C14" s="1194"/>
      <c r="D14" s="1194"/>
      <c r="E14" s="1194"/>
      <c r="F14" s="1194"/>
      <c r="G14" s="1194"/>
      <c r="H14" s="1194"/>
      <c r="I14" s="1194"/>
      <c r="J14" s="1194"/>
      <c r="K14" s="1194"/>
      <c r="L14" s="1194"/>
    </row>
    <row r="15" spans="1:44" x14ac:dyDescent="0.25">
      <c r="A15" s="1290" t="s">
        <v>8</v>
      </c>
      <c r="B15" s="1290"/>
      <c r="C15" s="1290"/>
      <c r="D15" s="1290"/>
      <c r="E15" s="1290"/>
      <c r="F15" s="1290"/>
      <c r="G15" s="1290"/>
      <c r="H15" s="1290"/>
      <c r="I15" s="1290"/>
      <c r="J15" s="1290"/>
      <c r="K15" s="1290"/>
      <c r="L15" s="1290"/>
    </row>
    <row r="16" spans="1:44" x14ac:dyDescent="0.25">
      <c r="A16" s="1173" t="s">
        <v>7</v>
      </c>
      <c r="B16" s="1173"/>
      <c r="C16" s="1173"/>
      <c r="D16" s="1173"/>
      <c r="E16" s="1173"/>
      <c r="F16" s="1173"/>
      <c r="G16" s="1173"/>
      <c r="H16" s="1173"/>
      <c r="I16" s="1173"/>
      <c r="J16" s="1173"/>
      <c r="K16" s="1173"/>
      <c r="L16" s="1173"/>
    </row>
    <row r="17" spans="1:12" ht="15.75" customHeight="1" x14ac:dyDescent="0.25">
      <c r="L17" s="108"/>
    </row>
    <row r="18" spans="1:12" x14ac:dyDescent="0.25">
      <c r="K18" s="107"/>
    </row>
    <row r="19" spans="1:12" ht="15.75" customHeight="1" x14ac:dyDescent="0.25">
      <c r="A19" s="1359" t="s">
        <v>456</v>
      </c>
      <c r="B19" s="1359"/>
      <c r="C19" s="1359"/>
      <c r="D19" s="1359"/>
      <c r="E19" s="1359"/>
      <c r="F19" s="1359"/>
      <c r="G19" s="1359"/>
      <c r="H19" s="1359"/>
      <c r="I19" s="1359"/>
      <c r="J19" s="1359"/>
      <c r="K19" s="1359"/>
      <c r="L19" s="1359"/>
    </row>
    <row r="20" spans="1:12" x14ac:dyDescent="0.25">
      <c r="A20" s="70"/>
      <c r="B20" s="70"/>
      <c r="C20" s="106"/>
      <c r="D20" s="106"/>
      <c r="E20" s="106"/>
      <c r="F20" s="106"/>
      <c r="G20" s="106"/>
      <c r="H20" s="106"/>
      <c r="I20" s="106"/>
      <c r="J20" s="106"/>
      <c r="K20" s="106"/>
      <c r="L20" s="106"/>
    </row>
    <row r="21" spans="1:12" ht="28.5" customHeight="1" x14ac:dyDescent="0.25">
      <c r="A21" s="1360" t="s">
        <v>235</v>
      </c>
      <c r="B21" s="1360" t="s">
        <v>234</v>
      </c>
      <c r="C21" s="1366" t="s">
        <v>388</v>
      </c>
      <c r="D21" s="1366"/>
      <c r="E21" s="1366"/>
      <c r="F21" s="1366"/>
      <c r="G21" s="1366"/>
      <c r="H21" s="1366"/>
      <c r="I21" s="1361" t="s">
        <v>233</v>
      </c>
      <c r="J21" s="1363" t="s">
        <v>390</v>
      </c>
      <c r="K21" s="1360" t="s">
        <v>232</v>
      </c>
      <c r="L21" s="1362" t="s">
        <v>389</v>
      </c>
    </row>
    <row r="22" spans="1:12" ht="58.5" customHeight="1" x14ac:dyDescent="0.25">
      <c r="A22" s="1360"/>
      <c r="B22" s="1360"/>
      <c r="C22" s="1367" t="s">
        <v>3</v>
      </c>
      <c r="D22" s="1367"/>
      <c r="E22" s="191"/>
      <c r="F22" s="192"/>
      <c r="G22" s="1368" t="s">
        <v>2</v>
      </c>
      <c r="H22" s="1369"/>
      <c r="I22" s="1361"/>
      <c r="J22" s="1364"/>
      <c r="K22" s="1360"/>
      <c r="L22" s="1362"/>
    </row>
    <row r="23" spans="1:12" ht="47.25" x14ac:dyDescent="0.25">
      <c r="A23" s="1360"/>
      <c r="B23" s="1360"/>
      <c r="C23" s="105" t="s">
        <v>231</v>
      </c>
      <c r="D23" s="105" t="s">
        <v>230</v>
      </c>
      <c r="E23" s="105" t="s">
        <v>231</v>
      </c>
      <c r="F23" s="105" t="s">
        <v>230</v>
      </c>
      <c r="G23" s="105" t="s">
        <v>231</v>
      </c>
      <c r="H23" s="105" t="s">
        <v>230</v>
      </c>
      <c r="I23" s="1361"/>
      <c r="J23" s="1365"/>
      <c r="K23" s="1360"/>
      <c r="L23" s="1362"/>
    </row>
    <row r="24" spans="1:12" x14ac:dyDescent="0.25">
      <c r="A24" s="79">
        <v>1</v>
      </c>
      <c r="B24" s="79">
        <v>2</v>
      </c>
      <c r="C24" s="105">
        <v>3</v>
      </c>
      <c r="D24" s="105">
        <v>4</v>
      </c>
      <c r="E24" s="105">
        <v>5</v>
      </c>
      <c r="F24" s="105">
        <v>6</v>
      </c>
      <c r="G24" s="105">
        <v>7</v>
      </c>
      <c r="H24" s="105">
        <v>8</v>
      </c>
      <c r="I24" s="105">
        <v>9</v>
      </c>
      <c r="J24" s="105">
        <v>10</v>
      </c>
      <c r="K24" s="105">
        <v>11</v>
      </c>
      <c r="L24" s="105">
        <v>12</v>
      </c>
    </row>
    <row r="25" spans="1:12" x14ac:dyDescent="0.25">
      <c r="A25" s="97">
        <v>1</v>
      </c>
      <c r="B25" s="98" t="s">
        <v>229</v>
      </c>
      <c r="C25" s="98"/>
      <c r="D25" s="103"/>
      <c r="E25" s="103"/>
      <c r="F25" s="103"/>
      <c r="G25" s="103"/>
      <c r="H25" s="103"/>
      <c r="I25" s="103"/>
      <c r="J25" s="103"/>
      <c r="K25" s="94"/>
      <c r="L25" s="114"/>
    </row>
    <row r="26" spans="1:12" ht="21.75" customHeight="1" x14ac:dyDescent="0.25">
      <c r="A26" s="97" t="s">
        <v>228</v>
      </c>
      <c r="B26" s="104" t="s">
        <v>395</v>
      </c>
      <c r="C26" s="95"/>
      <c r="D26" s="103"/>
      <c r="E26" s="103"/>
      <c r="F26" s="103"/>
      <c r="G26" s="103"/>
      <c r="H26" s="103"/>
      <c r="I26" s="103"/>
      <c r="J26" s="103"/>
      <c r="K26" s="94"/>
      <c r="L26" s="94"/>
    </row>
    <row r="27" spans="1:12" s="73" customFormat="1" ht="39" customHeight="1" x14ac:dyDescent="0.25">
      <c r="A27" s="97" t="s">
        <v>227</v>
      </c>
      <c r="B27" s="104" t="s">
        <v>397</v>
      </c>
      <c r="C27" s="95"/>
      <c r="D27" s="103"/>
      <c r="E27" s="103"/>
      <c r="F27" s="103"/>
      <c r="G27" s="103"/>
      <c r="H27" s="103"/>
      <c r="I27" s="103"/>
      <c r="J27" s="103"/>
      <c r="K27" s="94"/>
      <c r="L27" s="94"/>
    </row>
    <row r="28" spans="1:12" s="73" customFormat="1" ht="70.5" customHeight="1" x14ac:dyDescent="0.25">
      <c r="A28" s="97" t="s">
        <v>396</v>
      </c>
      <c r="B28" s="104" t="s">
        <v>401</v>
      </c>
      <c r="C28" s="95"/>
      <c r="D28" s="103"/>
      <c r="E28" s="103"/>
      <c r="F28" s="103"/>
      <c r="G28" s="103"/>
      <c r="H28" s="103"/>
      <c r="I28" s="103"/>
      <c r="J28" s="103"/>
      <c r="K28" s="94"/>
      <c r="L28" s="94"/>
    </row>
    <row r="29" spans="1:12" s="73" customFormat="1" ht="54" customHeight="1" x14ac:dyDescent="0.25">
      <c r="A29" s="97" t="s">
        <v>226</v>
      </c>
      <c r="B29" s="104" t="s">
        <v>400</v>
      </c>
      <c r="C29" s="95"/>
      <c r="D29" s="103"/>
      <c r="E29" s="103"/>
      <c r="F29" s="103"/>
      <c r="G29" s="103"/>
      <c r="H29" s="103"/>
      <c r="I29" s="103"/>
      <c r="J29" s="103"/>
      <c r="K29" s="94"/>
      <c r="L29" s="94"/>
    </row>
    <row r="30" spans="1:12" s="73" customFormat="1" ht="42" customHeight="1" x14ac:dyDescent="0.25">
      <c r="A30" s="97" t="s">
        <v>225</v>
      </c>
      <c r="B30" s="104" t="s">
        <v>402</v>
      </c>
      <c r="C30" s="95"/>
      <c r="D30" s="103"/>
      <c r="E30" s="103"/>
      <c r="F30" s="103"/>
      <c r="G30" s="103"/>
      <c r="H30" s="103"/>
      <c r="I30" s="103"/>
      <c r="J30" s="103"/>
      <c r="K30" s="94"/>
      <c r="L30" s="94"/>
    </row>
    <row r="31" spans="1:12" s="73" customFormat="1" ht="37.5" customHeight="1" x14ac:dyDescent="0.25">
      <c r="A31" s="97" t="s">
        <v>224</v>
      </c>
      <c r="B31" s="96" t="s">
        <v>398</v>
      </c>
      <c r="C31" s="95"/>
      <c r="D31" s="103"/>
      <c r="E31" s="103"/>
      <c r="F31" s="103"/>
      <c r="G31" s="103"/>
      <c r="H31" s="103"/>
      <c r="I31" s="103"/>
      <c r="J31" s="103"/>
      <c r="K31" s="94"/>
      <c r="L31" s="94"/>
    </row>
    <row r="32" spans="1:12" s="73" customFormat="1" ht="31.5" x14ac:dyDescent="0.25">
      <c r="A32" s="97" t="s">
        <v>222</v>
      </c>
      <c r="B32" s="96" t="s">
        <v>403</v>
      </c>
      <c r="C32" s="95"/>
      <c r="D32" s="103"/>
      <c r="E32" s="103"/>
      <c r="F32" s="103"/>
      <c r="G32" s="103"/>
      <c r="H32" s="103"/>
      <c r="I32" s="103"/>
      <c r="J32" s="103"/>
      <c r="K32" s="94"/>
      <c r="L32" s="94"/>
    </row>
    <row r="33" spans="1:12" s="73" customFormat="1" ht="37.5" customHeight="1" x14ac:dyDescent="0.25">
      <c r="A33" s="97" t="s">
        <v>414</v>
      </c>
      <c r="B33" s="96" t="s">
        <v>325</v>
      </c>
      <c r="C33" s="95"/>
      <c r="D33" s="103"/>
      <c r="E33" s="103"/>
      <c r="F33" s="103"/>
      <c r="G33" s="103"/>
      <c r="H33" s="103"/>
      <c r="I33" s="103"/>
      <c r="J33" s="103"/>
      <c r="K33" s="94"/>
      <c r="L33" s="94"/>
    </row>
    <row r="34" spans="1:12" s="73" customFormat="1" ht="47.25" customHeight="1" x14ac:dyDescent="0.25">
      <c r="A34" s="97" t="s">
        <v>415</v>
      </c>
      <c r="B34" s="96" t="s">
        <v>407</v>
      </c>
      <c r="C34" s="95"/>
      <c r="D34" s="102"/>
      <c r="E34" s="102"/>
      <c r="F34" s="102"/>
      <c r="G34" s="102"/>
      <c r="H34" s="102"/>
      <c r="I34" s="102"/>
      <c r="J34" s="102"/>
      <c r="K34" s="102"/>
      <c r="L34" s="94"/>
    </row>
    <row r="35" spans="1:12" s="73" customFormat="1" ht="49.5" customHeight="1" x14ac:dyDescent="0.25">
      <c r="A35" s="97" t="s">
        <v>416</v>
      </c>
      <c r="B35" s="96" t="s">
        <v>223</v>
      </c>
      <c r="C35" s="95"/>
      <c r="D35" s="102"/>
      <c r="E35" s="102"/>
      <c r="F35" s="102"/>
      <c r="G35" s="102"/>
      <c r="H35" s="102"/>
      <c r="I35" s="102"/>
      <c r="J35" s="102"/>
      <c r="K35" s="102"/>
      <c r="L35" s="94"/>
    </row>
    <row r="36" spans="1:12" ht="37.5" customHeight="1" x14ac:dyDescent="0.25">
      <c r="A36" s="97" t="s">
        <v>417</v>
      </c>
      <c r="B36" s="96" t="s">
        <v>399</v>
      </c>
      <c r="C36" s="95"/>
      <c r="D36" s="101"/>
      <c r="E36" s="101"/>
      <c r="F36" s="100"/>
      <c r="G36" s="100"/>
      <c r="H36" s="100"/>
      <c r="I36" s="99"/>
      <c r="J36" s="99"/>
      <c r="K36" s="94"/>
      <c r="L36" s="94"/>
    </row>
    <row r="37" spans="1:12" x14ac:dyDescent="0.25">
      <c r="A37" s="97" t="s">
        <v>418</v>
      </c>
      <c r="B37" s="96" t="s">
        <v>221</v>
      </c>
      <c r="C37" s="95"/>
      <c r="D37" s="101"/>
      <c r="E37" s="101"/>
      <c r="F37" s="100"/>
      <c r="G37" s="100"/>
      <c r="H37" s="100"/>
      <c r="I37" s="99"/>
      <c r="J37" s="99"/>
      <c r="K37" s="94"/>
      <c r="L37" s="94"/>
    </row>
    <row r="38" spans="1:12" x14ac:dyDescent="0.25">
      <c r="A38" s="97" t="s">
        <v>419</v>
      </c>
      <c r="B38" s="98" t="s">
        <v>220</v>
      </c>
      <c r="C38" s="95"/>
      <c r="D38" s="94"/>
      <c r="E38" s="94"/>
      <c r="F38" s="94"/>
      <c r="G38" s="94"/>
      <c r="H38" s="94"/>
      <c r="I38" s="94"/>
      <c r="J38" s="94"/>
      <c r="K38" s="94"/>
      <c r="L38" s="94"/>
    </row>
    <row r="39" spans="1:12" ht="63" x14ac:dyDescent="0.25">
      <c r="A39" s="97">
        <v>2</v>
      </c>
      <c r="B39" s="96" t="s">
        <v>404</v>
      </c>
      <c r="C39" s="98"/>
      <c r="D39" s="94"/>
      <c r="E39" s="94"/>
      <c r="F39" s="94"/>
      <c r="G39" s="94"/>
      <c r="H39" s="94"/>
      <c r="I39" s="94"/>
      <c r="J39" s="94"/>
      <c r="K39" s="94"/>
      <c r="L39" s="94"/>
    </row>
    <row r="40" spans="1:12" ht="33.75" customHeight="1" x14ac:dyDescent="0.25">
      <c r="A40" s="97" t="s">
        <v>219</v>
      </c>
      <c r="B40" s="96" t="s">
        <v>406</v>
      </c>
      <c r="C40" s="95"/>
      <c r="D40" s="94"/>
      <c r="E40" s="94"/>
      <c r="F40" s="94"/>
      <c r="G40" s="94"/>
      <c r="H40" s="94"/>
      <c r="I40" s="94"/>
      <c r="J40" s="94"/>
      <c r="K40" s="94"/>
      <c r="L40" s="94"/>
    </row>
    <row r="41" spans="1:12" ht="63" customHeight="1" x14ac:dyDescent="0.25">
      <c r="A41" s="97" t="s">
        <v>218</v>
      </c>
      <c r="B41" s="98" t="s">
        <v>481</v>
      </c>
      <c r="C41" s="95"/>
      <c r="D41" s="94"/>
      <c r="E41" s="94"/>
      <c r="F41" s="94"/>
      <c r="G41" s="94"/>
      <c r="H41" s="94"/>
      <c r="I41" s="94"/>
      <c r="J41" s="94"/>
      <c r="K41" s="94"/>
      <c r="L41" s="94"/>
    </row>
    <row r="42" spans="1:12" ht="58.5" customHeight="1" x14ac:dyDescent="0.25">
      <c r="A42" s="97">
        <v>3</v>
      </c>
      <c r="B42" s="96" t="s">
        <v>405</v>
      </c>
      <c r="C42" s="98"/>
      <c r="D42" s="94"/>
      <c r="E42" s="94"/>
      <c r="F42" s="94"/>
      <c r="G42" s="94"/>
      <c r="H42" s="94"/>
      <c r="I42" s="94"/>
      <c r="J42" s="94"/>
      <c r="K42" s="94"/>
      <c r="L42" s="94"/>
    </row>
    <row r="43" spans="1:12" ht="34.5" customHeight="1" x14ac:dyDescent="0.25">
      <c r="A43" s="97" t="s">
        <v>217</v>
      </c>
      <c r="B43" s="96" t="s">
        <v>215</v>
      </c>
      <c r="C43" s="95"/>
      <c r="D43" s="94"/>
      <c r="E43" s="94"/>
      <c r="F43" s="94"/>
      <c r="G43" s="94"/>
      <c r="H43" s="94"/>
      <c r="I43" s="94"/>
      <c r="J43" s="94"/>
      <c r="K43" s="94"/>
      <c r="L43" s="94"/>
    </row>
    <row r="44" spans="1:12" ht="24.75" customHeight="1" x14ac:dyDescent="0.25">
      <c r="A44" s="97" t="s">
        <v>216</v>
      </c>
      <c r="B44" s="96" t="s">
        <v>213</v>
      </c>
      <c r="C44" s="95"/>
      <c r="D44" s="94"/>
      <c r="E44" s="94"/>
      <c r="F44" s="94"/>
      <c r="G44" s="94"/>
      <c r="H44" s="94"/>
      <c r="I44" s="94"/>
      <c r="J44" s="94"/>
      <c r="K44" s="94"/>
      <c r="L44" s="94"/>
    </row>
    <row r="45" spans="1:12" ht="90.75" customHeight="1" x14ac:dyDescent="0.25">
      <c r="A45" s="97" t="s">
        <v>214</v>
      </c>
      <c r="B45" s="96" t="s">
        <v>410</v>
      </c>
      <c r="C45" s="95"/>
      <c r="D45" s="94"/>
      <c r="E45" s="94"/>
      <c r="F45" s="94"/>
      <c r="G45" s="94"/>
      <c r="H45" s="94"/>
      <c r="I45" s="94"/>
      <c r="J45" s="94"/>
      <c r="K45" s="94"/>
      <c r="L45" s="94"/>
    </row>
    <row r="46" spans="1:12" ht="167.25" customHeight="1" x14ac:dyDescent="0.25">
      <c r="A46" s="97" t="s">
        <v>212</v>
      </c>
      <c r="B46" s="96" t="s">
        <v>408</v>
      </c>
      <c r="C46" s="95"/>
      <c r="D46" s="94"/>
      <c r="E46" s="94"/>
      <c r="F46" s="94"/>
      <c r="G46" s="94"/>
      <c r="H46" s="94"/>
      <c r="I46" s="94"/>
      <c r="J46" s="94"/>
      <c r="K46" s="94"/>
      <c r="L46" s="94"/>
    </row>
    <row r="47" spans="1:12" ht="30.75" customHeight="1" x14ac:dyDescent="0.25">
      <c r="A47" s="97" t="s">
        <v>210</v>
      </c>
      <c r="B47" s="96" t="s">
        <v>211</v>
      </c>
      <c r="C47" s="95"/>
      <c r="D47" s="94"/>
      <c r="E47" s="94"/>
      <c r="F47" s="94"/>
      <c r="G47" s="94"/>
      <c r="H47" s="94"/>
      <c r="I47" s="94"/>
      <c r="J47" s="94"/>
      <c r="K47" s="94"/>
      <c r="L47" s="94"/>
    </row>
    <row r="48" spans="1:12" ht="37.5" customHeight="1" x14ac:dyDescent="0.25">
      <c r="A48" s="97" t="s">
        <v>420</v>
      </c>
      <c r="B48" s="98" t="s">
        <v>209</v>
      </c>
      <c r="C48" s="95"/>
      <c r="D48" s="94"/>
      <c r="E48" s="94"/>
      <c r="F48" s="94"/>
      <c r="G48" s="94"/>
      <c r="H48" s="94"/>
      <c r="I48" s="94"/>
      <c r="J48" s="94"/>
      <c r="K48" s="94"/>
      <c r="L48" s="94"/>
    </row>
    <row r="49" spans="1:12" ht="35.25" customHeight="1" x14ac:dyDescent="0.25">
      <c r="A49" s="97">
        <v>4</v>
      </c>
      <c r="B49" s="96" t="s">
        <v>207</v>
      </c>
      <c r="C49" s="98"/>
      <c r="D49" s="94"/>
      <c r="E49" s="94"/>
      <c r="F49" s="94"/>
      <c r="G49" s="94"/>
      <c r="H49" s="94"/>
      <c r="I49" s="94"/>
      <c r="J49" s="94"/>
      <c r="K49" s="94"/>
      <c r="L49" s="94"/>
    </row>
    <row r="50" spans="1:12" ht="86.25" customHeight="1" x14ac:dyDescent="0.25">
      <c r="A50" s="97" t="s">
        <v>208</v>
      </c>
      <c r="B50" s="96" t="s">
        <v>409</v>
      </c>
      <c r="C50" s="98"/>
      <c r="D50" s="94"/>
      <c r="E50" s="94"/>
      <c r="F50" s="94"/>
      <c r="G50" s="94"/>
      <c r="H50" s="94"/>
      <c r="I50" s="94"/>
      <c r="J50" s="94"/>
      <c r="K50" s="94"/>
      <c r="L50" s="94"/>
    </row>
    <row r="51" spans="1:12" ht="77.25" customHeight="1" x14ac:dyDescent="0.25">
      <c r="A51" s="97" t="s">
        <v>206</v>
      </c>
      <c r="B51" s="96" t="s">
        <v>411</v>
      </c>
      <c r="C51" s="95"/>
      <c r="D51" s="94"/>
      <c r="E51" s="94"/>
      <c r="F51" s="94"/>
      <c r="G51" s="94"/>
      <c r="H51" s="94"/>
      <c r="I51" s="94"/>
      <c r="J51" s="94"/>
      <c r="K51" s="94"/>
      <c r="L51" s="94"/>
    </row>
    <row r="52" spans="1:12" ht="71.25" customHeight="1" x14ac:dyDescent="0.25">
      <c r="A52" s="97" t="s">
        <v>204</v>
      </c>
      <c r="B52" s="96" t="s">
        <v>205</v>
      </c>
      <c r="C52" s="95"/>
      <c r="D52" s="94"/>
      <c r="E52" s="94"/>
      <c r="F52" s="94"/>
      <c r="G52" s="94"/>
      <c r="H52" s="94"/>
      <c r="I52" s="94"/>
      <c r="J52" s="94"/>
      <c r="K52" s="94"/>
      <c r="L52" s="94"/>
    </row>
    <row r="53" spans="1:12" ht="48" customHeight="1" x14ac:dyDescent="0.25">
      <c r="A53" s="97" t="s">
        <v>202</v>
      </c>
      <c r="B53" s="200" t="s">
        <v>412</v>
      </c>
      <c r="C53" s="95"/>
      <c r="D53" s="94"/>
      <c r="E53" s="94"/>
      <c r="F53" s="94"/>
      <c r="G53" s="94"/>
      <c r="H53" s="94"/>
      <c r="I53" s="94"/>
      <c r="J53" s="94"/>
      <c r="K53" s="94"/>
      <c r="L53" s="94"/>
    </row>
    <row r="54" spans="1:12" ht="46.5" customHeight="1" x14ac:dyDescent="0.25">
      <c r="A54" s="97" t="s">
        <v>413</v>
      </c>
      <c r="B54" s="96" t="s">
        <v>203</v>
      </c>
      <c r="C54" s="95"/>
      <c r="D54" s="94"/>
      <c r="E54" s="94"/>
      <c r="F54" s="94"/>
      <c r="G54" s="94"/>
      <c r="H54" s="94"/>
      <c r="I54" s="94"/>
      <c r="J54" s="94"/>
      <c r="K54" s="94"/>
      <c r="L54" s="94"/>
    </row>
  </sheetData>
  <mergeCells count="21">
    <mergeCell ref="A21:A23"/>
    <mergeCell ref="B21:B23"/>
    <mergeCell ref="I21:I23"/>
    <mergeCell ref="K21:K23"/>
    <mergeCell ref="L21:L23"/>
    <mergeCell ref="J21:J23"/>
    <mergeCell ref="C21:H21"/>
    <mergeCell ref="C22:D22"/>
    <mergeCell ref="G22:H22"/>
    <mergeCell ref="A14:L14"/>
    <mergeCell ref="A19:L19"/>
    <mergeCell ref="A5:L5"/>
    <mergeCell ref="A7:L7"/>
    <mergeCell ref="A9:L9"/>
    <mergeCell ref="A10:L10"/>
    <mergeCell ref="A12:L12"/>
    <mergeCell ref="A13:L13"/>
    <mergeCell ref="A8:L8"/>
    <mergeCell ref="A11:L11"/>
    <mergeCell ref="A15:L15"/>
    <mergeCell ref="A16:L16"/>
  </mergeCells>
  <pageMargins left="0.70866141732283472" right="0.70866141732283472" top="0.74803149606299213" bottom="0.74803149606299213" header="0.31496062992125984" footer="0.31496062992125984"/>
  <pageSetup paperSize="8" scale="56" orientation="portrait"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X92"/>
  <sheetViews>
    <sheetView view="pageBreakPreview" topLeftCell="A31" zoomScale="60" zoomScaleNormal="70" workbookViewId="0">
      <selection activeCell="AF27" sqref="AF27"/>
    </sheetView>
  </sheetViews>
  <sheetFormatPr defaultRowHeight="15.75" x14ac:dyDescent="0.25"/>
  <cols>
    <col min="1" max="1" width="9.140625" style="65"/>
    <col min="2" max="2" width="57.85546875" style="65" customWidth="1"/>
    <col min="3" max="3" width="13" style="65" customWidth="1"/>
    <col min="4" max="4" width="17.85546875" style="65" customWidth="1"/>
    <col min="5" max="5" width="20.42578125" style="65" customWidth="1"/>
    <col min="6" max="6" width="18.7109375" style="65" customWidth="1"/>
    <col min="7" max="7" width="12.85546875" style="66" customWidth="1"/>
    <col min="8" max="8" width="6.5703125" style="66" customWidth="1"/>
    <col min="9" max="9" width="5.42578125" style="66" customWidth="1"/>
    <col min="10" max="10" width="8.140625" style="66" customWidth="1"/>
    <col min="11" max="11" width="5.28515625" style="66" customWidth="1"/>
    <col min="12" max="12" width="6.7109375" style="65" customWidth="1"/>
    <col min="13" max="13" width="5.28515625" style="65" customWidth="1"/>
    <col min="14" max="14" width="8.5703125" style="65" customWidth="1"/>
    <col min="15" max="19" width="6.140625" style="65" customWidth="1"/>
    <col min="20" max="20" width="13.140625" style="65" customWidth="1"/>
    <col min="21" max="21" width="24.85546875" style="65" customWidth="1"/>
    <col min="22" max="16384" width="9.140625" style="65"/>
  </cols>
  <sheetData>
    <row r="1" spans="1:21" ht="18.75" x14ac:dyDescent="0.25">
      <c r="A1" s="66"/>
      <c r="B1" s="66"/>
      <c r="C1" s="66"/>
      <c r="D1" s="66"/>
      <c r="E1" s="66"/>
      <c r="F1" s="66"/>
      <c r="L1" s="66"/>
      <c r="M1" s="66"/>
      <c r="U1" s="43" t="s">
        <v>70</v>
      </c>
    </row>
    <row r="2" spans="1:21" ht="18.75" x14ac:dyDescent="0.3">
      <c r="A2" s="66"/>
      <c r="B2" s="66"/>
      <c r="C2" s="66"/>
      <c r="D2" s="66"/>
      <c r="E2" s="66"/>
      <c r="F2" s="66"/>
      <c r="L2" s="66"/>
      <c r="M2" s="66"/>
      <c r="U2" s="15" t="s">
        <v>12</v>
      </c>
    </row>
    <row r="3" spans="1:21" ht="18.75" x14ac:dyDescent="0.3">
      <c r="A3" s="66"/>
      <c r="B3" s="66"/>
      <c r="C3" s="66"/>
      <c r="D3" s="66"/>
      <c r="E3" s="66"/>
      <c r="F3" s="66"/>
      <c r="L3" s="66"/>
      <c r="M3" s="66"/>
      <c r="U3" s="15" t="s">
        <v>69</v>
      </c>
    </row>
    <row r="4" spans="1:21" ht="18.75" customHeight="1" x14ac:dyDescent="0.25">
      <c r="A4" s="1172" t="s">
        <v>326</v>
      </c>
      <c r="B4" s="1172"/>
      <c r="C4" s="1172"/>
      <c r="D4" s="1172"/>
      <c r="E4" s="1172"/>
      <c r="F4" s="1172"/>
      <c r="G4" s="1172"/>
      <c r="H4" s="1172"/>
      <c r="I4" s="1172"/>
      <c r="J4" s="1172"/>
      <c r="K4" s="1172"/>
      <c r="L4" s="1172"/>
      <c r="M4" s="1172"/>
      <c r="N4" s="1172"/>
      <c r="O4" s="1172"/>
      <c r="P4" s="1172"/>
      <c r="Q4" s="1172"/>
      <c r="R4" s="1172"/>
      <c r="S4" s="1172"/>
      <c r="T4" s="1172"/>
      <c r="U4" s="1172"/>
    </row>
    <row r="5" spans="1:21" ht="18.75" x14ac:dyDescent="0.3">
      <c r="A5" s="66"/>
      <c r="B5" s="66"/>
      <c r="C5" s="66"/>
      <c r="D5" s="66"/>
      <c r="E5" s="66"/>
      <c r="F5" s="66"/>
      <c r="L5" s="66"/>
      <c r="M5" s="66"/>
      <c r="U5" s="15"/>
    </row>
    <row r="6" spans="1:21" ht="18.75" x14ac:dyDescent="0.25">
      <c r="A6" s="1176" t="s">
        <v>11</v>
      </c>
      <c r="B6" s="1176"/>
      <c r="C6" s="1176"/>
      <c r="D6" s="1176"/>
      <c r="E6" s="1176"/>
      <c r="F6" s="1176"/>
      <c r="G6" s="1176"/>
      <c r="H6" s="1176"/>
      <c r="I6" s="1176"/>
      <c r="J6" s="1176"/>
      <c r="K6" s="1176"/>
      <c r="L6" s="1176"/>
      <c r="M6" s="1176"/>
      <c r="N6" s="1176"/>
      <c r="O6" s="1176"/>
      <c r="P6" s="1176"/>
      <c r="Q6" s="1176"/>
      <c r="R6" s="1176"/>
      <c r="S6" s="1176"/>
      <c r="T6" s="1176"/>
      <c r="U6" s="1176"/>
    </row>
    <row r="7" spans="1:21" ht="18.75" x14ac:dyDescent="0.25">
      <c r="A7" s="13"/>
      <c r="B7" s="13"/>
      <c r="C7" s="13"/>
      <c r="D7" s="13"/>
      <c r="E7" s="13"/>
      <c r="F7" s="13"/>
      <c r="G7" s="13"/>
      <c r="H7" s="13"/>
      <c r="I7" s="13"/>
      <c r="J7" s="92"/>
      <c r="K7" s="92"/>
      <c r="L7" s="92"/>
      <c r="M7" s="92"/>
      <c r="N7" s="92"/>
      <c r="O7" s="92"/>
      <c r="P7" s="92"/>
      <c r="Q7" s="92"/>
      <c r="R7" s="92"/>
      <c r="S7" s="92"/>
      <c r="T7" s="92"/>
      <c r="U7" s="92"/>
    </row>
    <row r="8" spans="1:21" x14ac:dyDescent="0.25">
      <c r="A8" s="1290" t="s">
        <v>8</v>
      </c>
      <c r="B8" s="1290"/>
      <c r="C8" s="1290"/>
      <c r="D8" s="1290"/>
      <c r="E8" s="1290"/>
      <c r="F8" s="1290"/>
      <c r="G8" s="1290"/>
      <c r="H8" s="1290"/>
      <c r="I8" s="1290"/>
      <c r="J8" s="1290"/>
      <c r="K8" s="1290"/>
      <c r="L8" s="1290"/>
      <c r="M8" s="1290"/>
      <c r="N8" s="1290"/>
      <c r="O8" s="1290"/>
      <c r="P8" s="1290"/>
      <c r="Q8" s="1290"/>
      <c r="R8" s="1290"/>
      <c r="S8" s="1290"/>
      <c r="T8" s="1290"/>
      <c r="U8" s="1290"/>
    </row>
    <row r="9" spans="1:21" ht="18.75" customHeight="1" x14ac:dyDescent="0.25">
      <c r="A9" s="1173" t="s">
        <v>10</v>
      </c>
      <c r="B9" s="1173"/>
      <c r="C9" s="1173"/>
      <c r="D9" s="1173"/>
      <c r="E9" s="1173"/>
      <c r="F9" s="1173"/>
      <c r="G9" s="1173"/>
      <c r="H9" s="1173"/>
      <c r="I9" s="1173"/>
      <c r="J9" s="1173"/>
      <c r="K9" s="1173"/>
      <c r="L9" s="1173"/>
      <c r="M9" s="1173"/>
      <c r="N9" s="1173"/>
      <c r="O9" s="1173"/>
      <c r="P9" s="1173"/>
      <c r="Q9" s="1173"/>
      <c r="R9" s="1173"/>
      <c r="S9" s="1173"/>
      <c r="T9" s="1173"/>
      <c r="U9" s="1173"/>
    </row>
    <row r="10" spans="1:21" ht="18.75" x14ac:dyDescent="0.25">
      <c r="A10" s="13"/>
      <c r="B10" s="13"/>
      <c r="C10" s="13"/>
      <c r="D10" s="13"/>
      <c r="E10" s="13"/>
      <c r="F10" s="13"/>
      <c r="G10" s="13"/>
      <c r="H10" s="13"/>
      <c r="I10" s="13"/>
      <c r="J10" s="92"/>
      <c r="K10" s="92"/>
      <c r="L10" s="92"/>
      <c r="M10" s="92"/>
      <c r="N10" s="92"/>
      <c r="O10" s="92"/>
      <c r="P10" s="92"/>
      <c r="Q10" s="92"/>
      <c r="R10" s="92"/>
      <c r="S10" s="92"/>
      <c r="T10" s="92"/>
      <c r="U10" s="92"/>
    </row>
    <row r="11" spans="1:21" x14ac:dyDescent="0.25">
      <c r="A11" s="1290" t="s">
        <v>8</v>
      </c>
      <c r="B11" s="1290"/>
      <c r="C11" s="1290"/>
      <c r="D11" s="1290"/>
      <c r="E11" s="1290"/>
      <c r="F11" s="1290"/>
      <c r="G11" s="1290"/>
      <c r="H11" s="1290"/>
      <c r="I11" s="1290"/>
      <c r="J11" s="1290"/>
      <c r="K11" s="1290"/>
      <c r="L11" s="1290"/>
      <c r="M11" s="1290"/>
      <c r="N11" s="1290"/>
      <c r="O11" s="1290"/>
      <c r="P11" s="1290"/>
      <c r="Q11" s="1290"/>
      <c r="R11" s="1290"/>
      <c r="S11" s="1290"/>
      <c r="T11" s="1290"/>
      <c r="U11" s="1290"/>
    </row>
    <row r="12" spans="1:21" x14ac:dyDescent="0.25">
      <c r="A12" s="1173" t="s">
        <v>9</v>
      </c>
      <c r="B12" s="1173"/>
      <c r="C12" s="1173"/>
      <c r="D12" s="1173"/>
      <c r="E12" s="1173"/>
      <c r="F12" s="1173"/>
      <c r="G12" s="1173"/>
      <c r="H12" s="1173"/>
      <c r="I12" s="1173"/>
      <c r="J12" s="1173"/>
      <c r="K12" s="1173"/>
      <c r="L12" s="1173"/>
      <c r="M12" s="1173"/>
      <c r="N12" s="1173"/>
      <c r="O12" s="1173"/>
      <c r="P12" s="1173"/>
      <c r="Q12" s="1173"/>
      <c r="R12" s="1173"/>
      <c r="S12" s="1173"/>
      <c r="T12" s="1173"/>
      <c r="U12" s="1173"/>
    </row>
    <row r="13" spans="1:21" ht="16.5" customHeight="1" x14ac:dyDescent="0.3">
      <c r="A13" s="11"/>
      <c r="B13" s="11"/>
      <c r="C13" s="11"/>
      <c r="D13" s="11"/>
      <c r="E13" s="11"/>
      <c r="F13" s="11"/>
      <c r="G13" s="11"/>
      <c r="H13" s="11"/>
      <c r="I13" s="11"/>
      <c r="J13" s="91"/>
      <c r="K13" s="91"/>
      <c r="L13" s="91"/>
      <c r="M13" s="91"/>
      <c r="N13" s="91"/>
      <c r="O13" s="91"/>
      <c r="P13" s="91"/>
      <c r="Q13" s="91"/>
      <c r="R13" s="91"/>
      <c r="S13" s="91"/>
      <c r="T13" s="91"/>
      <c r="U13" s="91"/>
    </row>
    <row r="14" spans="1:21" x14ac:dyDescent="0.25">
      <c r="A14" s="1290" t="s">
        <v>8</v>
      </c>
      <c r="B14" s="1290"/>
      <c r="C14" s="1290"/>
      <c r="D14" s="1290"/>
      <c r="E14" s="1290"/>
      <c r="F14" s="1290"/>
      <c r="G14" s="1290"/>
      <c r="H14" s="1290"/>
      <c r="I14" s="1290"/>
      <c r="J14" s="1290"/>
      <c r="K14" s="1290"/>
      <c r="L14" s="1290"/>
      <c r="M14" s="1290"/>
      <c r="N14" s="1290"/>
      <c r="O14" s="1290"/>
      <c r="P14" s="1290"/>
      <c r="Q14" s="1290"/>
      <c r="R14" s="1290"/>
      <c r="S14" s="1290"/>
      <c r="T14" s="1290"/>
      <c r="U14" s="1290"/>
    </row>
    <row r="15" spans="1:21" ht="15.75" customHeight="1" x14ac:dyDescent="0.25">
      <c r="A15" s="1173" t="s">
        <v>7</v>
      </c>
      <c r="B15" s="1173"/>
      <c r="C15" s="1173"/>
      <c r="D15" s="1173"/>
      <c r="E15" s="1173"/>
      <c r="F15" s="1173"/>
      <c r="G15" s="1173"/>
      <c r="H15" s="1173"/>
      <c r="I15" s="1173"/>
      <c r="J15" s="1173"/>
      <c r="K15" s="1173"/>
      <c r="L15" s="1173"/>
      <c r="M15" s="1173"/>
      <c r="N15" s="1173"/>
      <c r="O15" s="1173"/>
      <c r="P15" s="1173"/>
      <c r="Q15" s="1173"/>
      <c r="R15" s="1173"/>
      <c r="S15" s="1173"/>
      <c r="T15" s="1173"/>
      <c r="U15" s="1173"/>
    </row>
    <row r="16" spans="1:21" x14ac:dyDescent="0.25">
      <c r="A16" s="1370"/>
      <c r="B16" s="1370"/>
      <c r="C16" s="1370"/>
      <c r="D16" s="1370"/>
      <c r="E16" s="1370"/>
      <c r="F16" s="1370"/>
      <c r="G16" s="1370"/>
      <c r="H16" s="1370"/>
      <c r="I16" s="1370"/>
      <c r="J16" s="1370"/>
      <c r="K16" s="1370"/>
      <c r="L16" s="1370"/>
      <c r="M16" s="1370"/>
      <c r="N16" s="1370"/>
      <c r="O16" s="1370"/>
      <c r="P16" s="1370"/>
      <c r="Q16" s="1370"/>
      <c r="R16" s="1370"/>
      <c r="S16" s="1370"/>
      <c r="T16" s="1370"/>
      <c r="U16" s="1370"/>
    </row>
    <row r="17" spans="1:24" x14ac:dyDescent="0.25">
      <c r="A17" s="66"/>
      <c r="L17" s="66"/>
      <c r="M17" s="66"/>
      <c r="N17" s="66"/>
      <c r="O17" s="66"/>
      <c r="P17" s="66"/>
      <c r="Q17" s="66"/>
      <c r="R17" s="66"/>
      <c r="S17" s="66"/>
      <c r="T17" s="66"/>
    </row>
    <row r="18" spans="1:24" x14ac:dyDescent="0.25">
      <c r="A18" s="1374" t="s">
        <v>457</v>
      </c>
      <c r="B18" s="1374"/>
      <c r="C18" s="1374"/>
      <c r="D18" s="1374"/>
      <c r="E18" s="1374"/>
      <c r="F18" s="1374"/>
      <c r="G18" s="1374"/>
      <c r="H18" s="1374"/>
      <c r="I18" s="1374"/>
      <c r="J18" s="1374"/>
      <c r="K18" s="1374"/>
      <c r="L18" s="1374"/>
      <c r="M18" s="1374"/>
      <c r="N18" s="1374"/>
      <c r="O18" s="1374"/>
      <c r="P18" s="1374"/>
      <c r="Q18" s="1374"/>
      <c r="R18" s="1374"/>
      <c r="S18" s="1374"/>
      <c r="T18" s="1374"/>
      <c r="U18" s="1374"/>
    </row>
    <row r="19" spans="1:24" x14ac:dyDescent="0.25">
      <c r="A19" s="66"/>
      <c r="B19" s="66"/>
      <c r="C19" s="66"/>
      <c r="D19" s="66"/>
      <c r="E19" s="66"/>
      <c r="F19" s="66"/>
      <c r="L19" s="66"/>
      <c r="M19" s="66"/>
      <c r="N19" s="66"/>
      <c r="O19" s="66"/>
      <c r="P19" s="66"/>
      <c r="Q19" s="66"/>
      <c r="R19" s="66"/>
      <c r="S19" s="66"/>
      <c r="T19" s="66"/>
    </row>
    <row r="20" spans="1:24" ht="33" customHeight="1" x14ac:dyDescent="0.25">
      <c r="A20" s="1371" t="s">
        <v>201</v>
      </c>
      <c r="B20" s="1371" t="s">
        <v>200</v>
      </c>
      <c r="C20" s="1360" t="s">
        <v>199</v>
      </c>
      <c r="D20" s="1360"/>
      <c r="E20" s="1373" t="s">
        <v>198</v>
      </c>
      <c r="F20" s="1373"/>
      <c r="G20" s="1371" t="s">
        <v>197</v>
      </c>
      <c r="H20" s="1379" t="s">
        <v>196</v>
      </c>
      <c r="I20" s="1380"/>
      <c r="J20" s="1380"/>
      <c r="K20" s="1380"/>
      <c r="L20" s="1379" t="s">
        <v>195</v>
      </c>
      <c r="M20" s="1380"/>
      <c r="N20" s="1380"/>
      <c r="O20" s="1380"/>
      <c r="P20" s="1379" t="s">
        <v>441</v>
      </c>
      <c r="Q20" s="1380"/>
      <c r="R20" s="1380"/>
      <c r="S20" s="1380"/>
      <c r="T20" s="1375" t="s">
        <v>194</v>
      </c>
      <c r="U20" s="1376"/>
      <c r="V20" s="90"/>
      <c r="W20" s="90"/>
      <c r="X20" s="90"/>
    </row>
    <row r="21" spans="1:24" ht="99.75" customHeight="1" x14ac:dyDescent="0.25">
      <c r="A21" s="1372"/>
      <c r="B21" s="1372"/>
      <c r="C21" s="1360"/>
      <c r="D21" s="1360"/>
      <c r="E21" s="1373"/>
      <c r="F21" s="1373"/>
      <c r="G21" s="1372"/>
      <c r="H21" s="1360" t="s">
        <v>3</v>
      </c>
      <c r="I21" s="1360"/>
      <c r="J21" s="1360" t="s">
        <v>193</v>
      </c>
      <c r="K21" s="1360"/>
      <c r="L21" s="1360" t="s">
        <v>3</v>
      </c>
      <c r="M21" s="1360"/>
      <c r="N21" s="1360" t="s">
        <v>193</v>
      </c>
      <c r="O21" s="1360"/>
      <c r="P21" s="1360" t="s">
        <v>3</v>
      </c>
      <c r="Q21" s="1360"/>
      <c r="R21" s="1360" t="s">
        <v>193</v>
      </c>
      <c r="S21" s="1360"/>
      <c r="T21" s="1377"/>
      <c r="U21" s="1378"/>
    </row>
    <row r="22" spans="1:24" ht="89.25" customHeight="1" x14ac:dyDescent="0.25">
      <c r="A22" s="1367"/>
      <c r="B22" s="1367"/>
      <c r="C22" s="87" t="s">
        <v>3</v>
      </c>
      <c r="D22" s="87" t="s">
        <v>189</v>
      </c>
      <c r="E22" s="89" t="s">
        <v>192</v>
      </c>
      <c r="F22" s="89" t="s">
        <v>191</v>
      </c>
      <c r="G22" s="1367"/>
      <c r="H22" s="88" t="s">
        <v>438</v>
      </c>
      <c r="I22" s="88" t="s">
        <v>439</v>
      </c>
      <c r="J22" s="88" t="s">
        <v>438</v>
      </c>
      <c r="K22" s="88" t="s">
        <v>439</v>
      </c>
      <c r="L22" s="88" t="s">
        <v>438</v>
      </c>
      <c r="M22" s="88" t="s">
        <v>439</v>
      </c>
      <c r="N22" s="88" t="s">
        <v>438</v>
      </c>
      <c r="O22" s="88" t="s">
        <v>439</v>
      </c>
      <c r="P22" s="88" t="s">
        <v>438</v>
      </c>
      <c r="Q22" s="88" t="s">
        <v>439</v>
      </c>
      <c r="R22" s="88" t="s">
        <v>438</v>
      </c>
      <c r="S22" s="88" t="s">
        <v>439</v>
      </c>
      <c r="T22" s="87" t="s">
        <v>190</v>
      </c>
      <c r="U22" s="87" t="s">
        <v>189</v>
      </c>
    </row>
    <row r="23" spans="1:24" ht="19.5" customHeight="1" x14ac:dyDescent="0.25">
      <c r="A23" s="79">
        <v>1</v>
      </c>
      <c r="B23" s="79">
        <v>2</v>
      </c>
      <c r="C23" s="79">
        <v>3</v>
      </c>
      <c r="D23" s="79">
        <v>4</v>
      </c>
      <c r="E23" s="79">
        <v>5</v>
      </c>
      <c r="F23" s="79">
        <v>6</v>
      </c>
      <c r="G23" s="204">
        <v>7</v>
      </c>
      <c r="H23" s="204">
        <v>8</v>
      </c>
      <c r="I23" s="204">
        <v>9</v>
      </c>
      <c r="J23" s="204">
        <v>10</v>
      </c>
      <c r="K23" s="204">
        <v>11</v>
      </c>
      <c r="L23" s="204">
        <v>12</v>
      </c>
      <c r="M23" s="204">
        <v>13</v>
      </c>
      <c r="N23" s="204">
        <v>14</v>
      </c>
      <c r="O23" s="204">
        <v>15</v>
      </c>
      <c r="P23" s="204">
        <v>16</v>
      </c>
      <c r="Q23" s="204">
        <v>17</v>
      </c>
      <c r="R23" s="204">
        <v>18</v>
      </c>
      <c r="S23" s="204">
        <v>19</v>
      </c>
      <c r="T23" s="204">
        <v>20</v>
      </c>
      <c r="U23" s="204">
        <v>21</v>
      </c>
    </row>
    <row r="24" spans="1:24" ht="47.25" customHeight="1" x14ac:dyDescent="0.25">
      <c r="A24" s="84">
        <v>1</v>
      </c>
      <c r="B24" s="83" t="s">
        <v>188</v>
      </c>
      <c r="C24" s="83"/>
      <c r="D24" s="79"/>
      <c r="E24" s="77"/>
      <c r="F24" s="77"/>
      <c r="G24" s="86"/>
      <c r="H24" s="86"/>
      <c r="I24" s="86"/>
      <c r="J24" s="86"/>
      <c r="K24" s="86"/>
      <c r="L24" s="86"/>
      <c r="M24" s="86"/>
      <c r="N24" s="86"/>
      <c r="O24" s="86"/>
      <c r="P24" s="86"/>
      <c r="Q24" s="86"/>
      <c r="R24" s="86"/>
      <c r="S24" s="86"/>
      <c r="T24" s="86"/>
      <c r="U24" s="77"/>
    </row>
    <row r="25" spans="1:24" ht="24" customHeight="1" x14ac:dyDescent="0.25">
      <c r="A25" s="81" t="s">
        <v>187</v>
      </c>
      <c r="B25" s="54" t="s">
        <v>186</v>
      </c>
      <c r="C25" s="83"/>
      <c r="D25" s="79"/>
      <c r="E25" s="77"/>
      <c r="F25" s="77"/>
      <c r="G25" s="86"/>
      <c r="H25" s="86"/>
      <c r="I25" s="86"/>
      <c r="J25" s="86"/>
      <c r="K25" s="86"/>
      <c r="L25" s="86"/>
      <c r="M25" s="86"/>
      <c r="N25" s="86"/>
      <c r="O25" s="86"/>
      <c r="P25" s="86"/>
      <c r="Q25" s="86"/>
      <c r="R25" s="86"/>
      <c r="S25" s="86"/>
      <c r="T25" s="86"/>
      <c r="U25" s="77"/>
    </row>
    <row r="26" spans="1:24" x14ac:dyDescent="0.25">
      <c r="A26" s="81" t="s">
        <v>185</v>
      </c>
      <c r="B26" s="54" t="s">
        <v>184</v>
      </c>
      <c r="C26" s="54"/>
      <c r="D26" s="78"/>
      <c r="E26" s="78"/>
      <c r="F26" s="78"/>
      <c r="G26" s="79"/>
      <c r="H26" s="79"/>
      <c r="I26" s="79"/>
      <c r="J26" s="79"/>
      <c r="K26" s="79"/>
      <c r="L26" s="79"/>
      <c r="M26" s="79"/>
      <c r="N26" s="79"/>
      <c r="O26" s="78"/>
      <c r="P26" s="78"/>
      <c r="Q26" s="78"/>
      <c r="R26" s="78"/>
      <c r="S26" s="78"/>
      <c r="T26" s="78"/>
      <c r="U26" s="77"/>
    </row>
    <row r="27" spans="1:24" ht="31.5" x14ac:dyDescent="0.25">
      <c r="A27" s="81" t="s">
        <v>183</v>
      </c>
      <c r="B27" s="54" t="s">
        <v>394</v>
      </c>
      <c r="C27" s="54"/>
      <c r="D27" s="78"/>
      <c r="E27" s="78"/>
      <c r="F27" s="78"/>
      <c r="G27" s="54"/>
      <c r="H27" s="54"/>
      <c r="I27" s="54"/>
      <c r="J27" s="54"/>
      <c r="K27" s="54"/>
      <c r="L27" s="54"/>
      <c r="M27" s="54"/>
      <c r="N27" s="54"/>
      <c r="O27" s="78"/>
      <c r="P27" s="78"/>
      <c r="Q27" s="78"/>
      <c r="R27" s="78"/>
      <c r="S27" s="78"/>
      <c r="T27" s="78"/>
      <c r="U27" s="77"/>
    </row>
    <row r="28" spans="1:24" x14ac:dyDescent="0.25">
      <c r="A28" s="81" t="s">
        <v>182</v>
      </c>
      <c r="B28" s="54" t="s">
        <v>181</v>
      </c>
      <c r="C28" s="54"/>
      <c r="D28" s="78"/>
      <c r="E28" s="78"/>
      <c r="F28" s="78"/>
      <c r="G28" s="54"/>
      <c r="H28" s="54"/>
      <c r="I28" s="54"/>
      <c r="J28" s="54"/>
      <c r="K28" s="54"/>
      <c r="L28" s="54"/>
      <c r="M28" s="54"/>
      <c r="N28" s="54"/>
      <c r="O28" s="78"/>
      <c r="P28" s="78"/>
      <c r="Q28" s="78"/>
      <c r="R28" s="78"/>
      <c r="S28" s="78"/>
      <c r="T28" s="78"/>
      <c r="U28" s="77"/>
    </row>
    <row r="29" spans="1:24" x14ac:dyDescent="0.25">
      <c r="A29" s="81" t="s">
        <v>180</v>
      </c>
      <c r="B29" s="85" t="s">
        <v>179</v>
      </c>
      <c r="C29" s="54"/>
      <c r="D29" s="78"/>
      <c r="E29" s="78"/>
      <c r="F29" s="78"/>
      <c r="G29" s="54"/>
      <c r="H29" s="54"/>
      <c r="I29" s="54"/>
      <c r="J29" s="54"/>
      <c r="K29" s="54"/>
      <c r="L29" s="54"/>
      <c r="M29" s="54"/>
      <c r="N29" s="54"/>
      <c r="O29" s="78"/>
      <c r="P29" s="78"/>
      <c r="Q29" s="78"/>
      <c r="R29" s="78"/>
      <c r="S29" s="78"/>
      <c r="T29" s="78"/>
      <c r="U29" s="77"/>
    </row>
    <row r="30" spans="1:24" ht="47.25" x14ac:dyDescent="0.25">
      <c r="A30" s="84" t="s">
        <v>65</v>
      </c>
      <c r="B30" s="83" t="s">
        <v>178</v>
      </c>
      <c r="C30" s="83"/>
      <c r="D30" s="79"/>
      <c r="E30" s="79"/>
      <c r="F30" s="79"/>
      <c r="G30" s="54"/>
      <c r="H30" s="54"/>
      <c r="I30" s="54"/>
      <c r="J30" s="54"/>
      <c r="K30" s="54"/>
      <c r="L30" s="54"/>
      <c r="M30" s="54"/>
      <c r="N30" s="54"/>
      <c r="O30" s="78"/>
      <c r="P30" s="78"/>
      <c r="Q30" s="78"/>
      <c r="R30" s="78"/>
      <c r="S30" s="78"/>
      <c r="T30" s="78"/>
      <c r="U30" s="77"/>
    </row>
    <row r="31" spans="1:24" x14ac:dyDescent="0.25">
      <c r="A31" s="84" t="s">
        <v>177</v>
      </c>
      <c r="B31" s="54" t="s">
        <v>176</v>
      </c>
      <c r="C31" s="83"/>
      <c r="D31" s="79"/>
      <c r="E31" s="79"/>
      <c r="F31" s="79"/>
      <c r="G31" s="54"/>
      <c r="H31" s="54"/>
      <c r="I31" s="54"/>
      <c r="J31" s="54"/>
      <c r="K31" s="54"/>
      <c r="L31" s="54"/>
      <c r="M31" s="54"/>
      <c r="N31" s="54"/>
      <c r="O31" s="78"/>
      <c r="P31" s="78"/>
      <c r="Q31" s="78"/>
      <c r="R31" s="78"/>
      <c r="S31" s="78"/>
      <c r="T31" s="78"/>
      <c r="U31" s="77"/>
    </row>
    <row r="32" spans="1:24" ht="31.5" x14ac:dyDescent="0.25">
      <c r="A32" s="84" t="s">
        <v>175</v>
      </c>
      <c r="B32" s="54" t="s">
        <v>174</v>
      </c>
      <c r="C32" s="83"/>
      <c r="D32" s="79"/>
      <c r="E32" s="79"/>
      <c r="F32" s="79"/>
      <c r="G32" s="54"/>
      <c r="H32" s="54"/>
      <c r="I32" s="54"/>
      <c r="J32" s="54"/>
      <c r="K32" s="54"/>
      <c r="L32" s="54"/>
      <c r="M32" s="54"/>
      <c r="N32" s="54"/>
      <c r="O32" s="78"/>
      <c r="P32" s="78"/>
      <c r="Q32" s="78"/>
      <c r="R32" s="78"/>
      <c r="S32" s="78"/>
      <c r="T32" s="78"/>
      <c r="U32" s="77"/>
    </row>
    <row r="33" spans="1:21" x14ac:dyDescent="0.25">
      <c r="A33" s="84" t="s">
        <v>173</v>
      </c>
      <c r="B33" s="54" t="s">
        <v>172</v>
      </c>
      <c r="C33" s="83"/>
      <c r="D33" s="79"/>
      <c r="E33" s="79"/>
      <c r="F33" s="79"/>
      <c r="G33" s="54"/>
      <c r="H33" s="54"/>
      <c r="I33" s="54"/>
      <c r="J33" s="54"/>
      <c r="K33" s="54"/>
      <c r="L33" s="54"/>
      <c r="M33" s="54"/>
      <c r="N33" s="54"/>
      <c r="O33" s="78"/>
      <c r="P33" s="78"/>
      <c r="Q33" s="78"/>
      <c r="R33" s="78"/>
      <c r="S33" s="78"/>
      <c r="T33" s="78"/>
      <c r="U33" s="77"/>
    </row>
    <row r="34" spans="1:21" x14ac:dyDescent="0.25">
      <c r="A34" s="84" t="s">
        <v>171</v>
      </c>
      <c r="B34" s="54" t="s">
        <v>170</v>
      </c>
      <c r="C34" s="83"/>
      <c r="D34" s="79"/>
      <c r="E34" s="79"/>
      <c r="F34" s="79"/>
      <c r="G34" s="54"/>
      <c r="H34" s="54"/>
      <c r="I34" s="54"/>
      <c r="J34" s="54"/>
      <c r="K34" s="54"/>
      <c r="L34" s="54"/>
      <c r="M34" s="54"/>
      <c r="N34" s="54"/>
      <c r="O34" s="78"/>
      <c r="P34" s="78"/>
      <c r="Q34" s="78"/>
      <c r="R34" s="78"/>
      <c r="S34" s="78"/>
      <c r="T34" s="78"/>
      <c r="U34" s="77"/>
    </row>
    <row r="35" spans="1:21" ht="31.5" x14ac:dyDescent="0.25">
      <c r="A35" s="84" t="s">
        <v>64</v>
      </c>
      <c r="B35" s="83" t="s">
        <v>169</v>
      </c>
      <c r="C35" s="83"/>
      <c r="D35" s="79"/>
      <c r="E35" s="54"/>
      <c r="F35" s="54"/>
      <c r="G35" s="54"/>
      <c r="H35" s="54"/>
      <c r="I35" s="54"/>
      <c r="J35" s="54"/>
      <c r="K35" s="54"/>
      <c r="L35" s="54"/>
      <c r="M35" s="54"/>
      <c r="N35" s="54"/>
      <c r="O35" s="78"/>
      <c r="P35" s="78"/>
      <c r="Q35" s="78"/>
      <c r="R35" s="78"/>
      <c r="S35" s="78"/>
      <c r="T35" s="78"/>
      <c r="U35" s="77"/>
    </row>
    <row r="36" spans="1:21" ht="31.5" x14ac:dyDescent="0.25">
      <c r="A36" s="81" t="s">
        <v>168</v>
      </c>
      <c r="B36" s="80" t="s">
        <v>167</v>
      </c>
      <c r="C36" s="80"/>
      <c r="D36" s="79"/>
      <c r="E36" s="54"/>
      <c r="F36" s="54"/>
      <c r="G36" s="54"/>
      <c r="H36" s="54"/>
      <c r="I36" s="54"/>
      <c r="J36" s="54"/>
      <c r="K36" s="54"/>
      <c r="L36" s="54"/>
      <c r="M36" s="54"/>
      <c r="N36" s="54"/>
      <c r="O36" s="78"/>
      <c r="P36" s="78"/>
      <c r="Q36" s="78"/>
      <c r="R36" s="78"/>
      <c r="S36" s="78"/>
      <c r="T36" s="78"/>
      <c r="U36" s="77"/>
    </row>
    <row r="37" spans="1:21" x14ac:dyDescent="0.25">
      <c r="A37" s="81" t="s">
        <v>166</v>
      </c>
      <c r="B37" s="80" t="s">
        <v>156</v>
      </c>
      <c r="C37" s="80"/>
      <c r="D37" s="79"/>
      <c r="E37" s="54"/>
      <c r="F37" s="54"/>
      <c r="G37" s="54"/>
      <c r="H37" s="54"/>
      <c r="I37" s="54"/>
      <c r="J37" s="54"/>
      <c r="K37" s="54"/>
      <c r="L37" s="54"/>
      <c r="M37" s="54"/>
      <c r="N37" s="54"/>
      <c r="O37" s="78"/>
      <c r="P37" s="78"/>
      <c r="Q37" s="78"/>
      <c r="R37" s="78"/>
      <c r="S37" s="78"/>
      <c r="T37" s="78"/>
      <c r="U37" s="77"/>
    </row>
    <row r="38" spans="1:21" x14ac:dyDescent="0.25">
      <c r="A38" s="81" t="s">
        <v>165</v>
      </c>
      <c r="B38" s="80" t="s">
        <v>154</v>
      </c>
      <c r="C38" s="80"/>
      <c r="D38" s="79"/>
      <c r="E38" s="54"/>
      <c r="F38" s="54"/>
      <c r="G38" s="54"/>
      <c r="H38" s="54"/>
      <c r="I38" s="54"/>
      <c r="J38" s="54"/>
      <c r="K38" s="54"/>
      <c r="L38" s="54"/>
      <c r="M38" s="54"/>
      <c r="N38" s="54"/>
      <c r="O38" s="78"/>
      <c r="P38" s="78"/>
      <c r="Q38" s="78"/>
      <c r="R38" s="78"/>
      <c r="S38" s="78"/>
      <c r="T38" s="78"/>
      <c r="U38" s="77"/>
    </row>
    <row r="39" spans="1:21" ht="31.5" x14ac:dyDescent="0.25">
      <c r="A39" s="81" t="s">
        <v>164</v>
      </c>
      <c r="B39" s="54" t="s">
        <v>152</v>
      </c>
      <c r="C39" s="54"/>
      <c r="D39" s="79"/>
      <c r="E39" s="54"/>
      <c r="F39" s="54"/>
      <c r="G39" s="54"/>
      <c r="H39" s="54"/>
      <c r="I39" s="54"/>
      <c r="J39" s="54"/>
      <c r="K39" s="54"/>
      <c r="L39" s="54"/>
      <c r="M39" s="54"/>
      <c r="N39" s="54"/>
      <c r="O39" s="78"/>
      <c r="P39" s="78"/>
      <c r="Q39" s="78"/>
      <c r="R39" s="78"/>
      <c r="S39" s="78"/>
      <c r="T39" s="78"/>
      <c r="U39" s="77"/>
    </row>
    <row r="40" spans="1:21" ht="31.5" x14ac:dyDescent="0.25">
      <c r="A40" s="81" t="s">
        <v>163</v>
      </c>
      <c r="B40" s="54" t="s">
        <v>150</v>
      </c>
      <c r="C40" s="54"/>
      <c r="D40" s="79"/>
      <c r="E40" s="54"/>
      <c r="F40" s="54"/>
      <c r="G40" s="54"/>
      <c r="H40" s="54"/>
      <c r="I40" s="54"/>
      <c r="J40" s="54"/>
      <c r="K40" s="54"/>
      <c r="L40" s="54"/>
      <c r="M40" s="54"/>
      <c r="N40" s="54"/>
      <c r="O40" s="78"/>
      <c r="P40" s="78"/>
      <c r="Q40" s="78"/>
      <c r="R40" s="78"/>
      <c r="S40" s="78"/>
      <c r="T40" s="78"/>
      <c r="U40" s="77"/>
    </row>
    <row r="41" spans="1:21" x14ac:dyDescent="0.25">
      <c r="A41" s="81" t="s">
        <v>162</v>
      </c>
      <c r="B41" s="54" t="s">
        <v>148</v>
      </c>
      <c r="C41" s="54"/>
      <c r="D41" s="79"/>
      <c r="E41" s="54"/>
      <c r="F41" s="54"/>
      <c r="G41" s="54"/>
      <c r="H41" s="54"/>
      <c r="I41" s="54"/>
      <c r="J41" s="54"/>
      <c r="K41" s="54"/>
      <c r="L41" s="54"/>
      <c r="M41" s="54"/>
      <c r="N41" s="54"/>
      <c r="O41" s="78"/>
      <c r="P41" s="78"/>
      <c r="Q41" s="78"/>
      <c r="R41" s="78"/>
      <c r="S41" s="78"/>
      <c r="T41" s="78"/>
      <c r="U41" s="77"/>
    </row>
    <row r="42" spans="1:21" ht="18.75" x14ac:dyDescent="0.25">
      <c r="A42" s="81" t="s">
        <v>161</v>
      </c>
      <c r="B42" s="80" t="s">
        <v>146</v>
      </c>
      <c r="C42" s="80"/>
      <c r="D42" s="79"/>
      <c r="E42" s="54"/>
      <c r="F42" s="54"/>
      <c r="G42" s="54"/>
      <c r="H42" s="54"/>
      <c r="I42" s="54"/>
      <c r="J42" s="54"/>
      <c r="K42" s="54"/>
      <c r="L42" s="54"/>
      <c r="M42" s="54"/>
      <c r="N42" s="54"/>
      <c r="O42" s="78"/>
      <c r="P42" s="78"/>
      <c r="Q42" s="78"/>
      <c r="R42" s="78"/>
      <c r="S42" s="78"/>
      <c r="T42" s="78"/>
      <c r="U42" s="77"/>
    </row>
    <row r="43" spans="1:21" x14ac:dyDescent="0.25">
      <c r="A43" s="84" t="s">
        <v>63</v>
      </c>
      <c r="B43" s="83" t="s">
        <v>160</v>
      </c>
      <c r="C43" s="83"/>
      <c r="D43" s="79"/>
      <c r="E43" s="54"/>
      <c r="F43" s="54"/>
      <c r="G43" s="54"/>
      <c r="H43" s="54"/>
      <c r="I43" s="54"/>
      <c r="J43" s="54"/>
      <c r="K43" s="54"/>
      <c r="L43" s="54"/>
      <c r="M43" s="54"/>
      <c r="N43" s="54"/>
      <c r="O43" s="78"/>
      <c r="P43" s="78"/>
      <c r="Q43" s="78"/>
      <c r="R43" s="78"/>
      <c r="S43" s="78"/>
      <c r="T43" s="78"/>
      <c r="U43" s="77"/>
    </row>
    <row r="44" spans="1:21" x14ac:dyDescent="0.25">
      <c r="A44" s="81" t="s">
        <v>159</v>
      </c>
      <c r="B44" s="54" t="s">
        <v>158</v>
      </c>
      <c r="C44" s="54"/>
      <c r="D44" s="79"/>
      <c r="E44" s="54"/>
      <c r="F44" s="54"/>
      <c r="G44" s="54"/>
      <c r="H44" s="54"/>
      <c r="I44" s="54"/>
      <c r="J44" s="54"/>
      <c r="K44" s="54"/>
      <c r="L44" s="54"/>
      <c r="M44" s="54"/>
      <c r="N44" s="54"/>
      <c r="O44" s="78"/>
      <c r="P44" s="78"/>
      <c r="Q44" s="78"/>
      <c r="R44" s="78"/>
      <c r="S44" s="78"/>
      <c r="T44" s="78"/>
      <c r="U44" s="77"/>
    </row>
    <row r="45" spans="1:21" x14ac:dyDescent="0.25">
      <c r="A45" s="81" t="s">
        <v>157</v>
      </c>
      <c r="B45" s="54" t="s">
        <v>156</v>
      </c>
      <c r="C45" s="54"/>
      <c r="D45" s="79"/>
      <c r="E45" s="54"/>
      <c r="F45" s="54"/>
      <c r="G45" s="54"/>
      <c r="H45" s="54"/>
      <c r="I45" s="54"/>
      <c r="J45" s="54"/>
      <c r="K45" s="54"/>
      <c r="L45" s="54"/>
      <c r="M45" s="54"/>
      <c r="N45" s="54"/>
      <c r="O45" s="78"/>
      <c r="P45" s="78"/>
      <c r="Q45" s="78"/>
      <c r="R45" s="78"/>
      <c r="S45" s="78"/>
      <c r="T45" s="78"/>
      <c r="U45" s="77"/>
    </row>
    <row r="46" spans="1:21" x14ac:dyDescent="0.25">
      <c r="A46" s="81" t="s">
        <v>155</v>
      </c>
      <c r="B46" s="54" t="s">
        <v>154</v>
      </c>
      <c r="C46" s="54"/>
      <c r="D46" s="79"/>
      <c r="E46" s="54"/>
      <c r="F46" s="54"/>
      <c r="G46" s="54"/>
      <c r="H46" s="54"/>
      <c r="I46" s="54"/>
      <c r="J46" s="54"/>
      <c r="K46" s="54"/>
      <c r="L46" s="54"/>
      <c r="M46" s="54"/>
      <c r="N46" s="54"/>
      <c r="O46" s="78"/>
      <c r="P46" s="78"/>
      <c r="Q46" s="78"/>
      <c r="R46" s="78"/>
      <c r="S46" s="78"/>
      <c r="T46" s="78"/>
      <c r="U46" s="77"/>
    </row>
    <row r="47" spans="1:21" ht="31.5" x14ac:dyDescent="0.25">
      <c r="A47" s="81" t="s">
        <v>153</v>
      </c>
      <c r="B47" s="54" t="s">
        <v>152</v>
      </c>
      <c r="C47" s="54"/>
      <c r="D47" s="79"/>
      <c r="E47" s="54"/>
      <c r="F47" s="54"/>
      <c r="G47" s="54"/>
      <c r="H47" s="54"/>
      <c r="I47" s="54"/>
      <c r="J47" s="54"/>
      <c r="K47" s="54"/>
      <c r="L47" s="54"/>
      <c r="M47" s="54"/>
      <c r="N47" s="54"/>
      <c r="O47" s="78"/>
      <c r="P47" s="78"/>
      <c r="Q47" s="78"/>
      <c r="R47" s="78"/>
      <c r="S47" s="78"/>
      <c r="T47" s="78"/>
      <c r="U47" s="77"/>
    </row>
    <row r="48" spans="1:21" ht="31.5" x14ac:dyDescent="0.25">
      <c r="A48" s="81" t="s">
        <v>151</v>
      </c>
      <c r="B48" s="54" t="s">
        <v>150</v>
      </c>
      <c r="C48" s="54"/>
      <c r="D48" s="79"/>
      <c r="E48" s="54"/>
      <c r="F48" s="54"/>
      <c r="G48" s="54"/>
      <c r="H48" s="54"/>
      <c r="I48" s="54"/>
      <c r="J48" s="54"/>
      <c r="K48" s="54"/>
      <c r="L48" s="54"/>
      <c r="M48" s="54"/>
      <c r="N48" s="54"/>
      <c r="O48" s="78"/>
      <c r="P48" s="78"/>
      <c r="Q48" s="78"/>
      <c r="R48" s="78"/>
      <c r="S48" s="78"/>
      <c r="T48" s="78"/>
      <c r="U48" s="77"/>
    </row>
    <row r="49" spans="1:21" x14ac:dyDescent="0.25">
      <c r="A49" s="81" t="s">
        <v>149</v>
      </c>
      <c r="B49" s="54" t="s">
        <v>148</v>
      </c>
      <c r="C49" s="54"/>
      <c r="D49" s="79"/>
      <c r="E49" s="54"/>
      <c r="F49" s="54"/>
      <c r="G49" s="54"/>
      <c r="H49" s="54"/>
      <c r="I49" s="54"/>
      <c r="J49" s="54"/>
      <c r="K49" s="54"/>
      <c r="L49" s="54"/>
      <c r="M49" s="54"/>
      <c r="N49" s="54"/>
      <c r="O49" s="78"/>
      <c r="P49" s="78"/>
      <c r="Q49" s="78"/>
      <c r="R49" s="78"/>
      <c r="S49" s="78"/>
      <c r="T49" s="78"/>
      <c r="U49" s="77"/>
    </row>
    <row r="50" spans="1:21" ht="18.75" x14ac:dyDescent="0.25">
      <c r="A50" s="81" t="s">
        <v>147</v>
      </c>
      <c r="B50" s="80" t="s">
        <v>146</v>
      </c>
      <c r="C50" s="80"/>
      <c r="D50" s="79"/>
      <c r="E50" s="54"/>
      <c r="F50" s="54"/>
      <c r="G50" s="54"/>
      <c r="H50" s="54"/>
      <c r="I50" s="54"/>
      <c r="J50" s="54"/>
      <c r="K50" s="54"/>
      <c r="L50" s="54"/>
      <c r="M50" s="54"/>
      <c r="N50" s="54"/>
      <c r="O50" s="78"/>
      <c r="P50" s="78"/>
      <c r="Q50" s="78"/>
      <c r="R50" s="78"/>
      <c r="S50" s="78"/>
      <c r="T50" s="78"/>
      <c r="U50" s="77"/>
    </row>
    <row r="51" spans="1:21" ht="35.25" customHeight="1" x14ac:dyDescent="0.25">
      <c r="A51" s="84" t="s">
        <v>61</v>
      </c>
      <c r="B51" s="83" t="s">
        <v>145</v>
      </c>
      <c r="C51" s="83"/>
      <c r="D51" s="79"/>
      <c r="E51" s="79"/>
      <c r="F51" s="79"/>
      <c r="G51" s="54"/>
      <c r="H51" s="54"/>
      <c r="I51" s="54"/>
      <c r="J51" s="54"/>
      <c r="K51" s="54"/>
      <c r="L51" s="54"/>
      <c r="M51" s="54"/>
      <c r="N51" s="54"/>
      <c r="O51" s="78"/>
      <c r="P51" s="78"/>
      <c r="Q51" s="78"/>
      <c r="R51" s="78"/>
      <c r="S51" s="78"/>
      <c r="T51" s="78"/>
      <c r="U51" s="77"/>
    </row>
    <row r="52" spans="1:21" x14ac:dyDescent="0.25">
      <c r="A52" s="81" t="s">
        <v>144</v>
      </c>
      <c r="B52" s="54" t="s">
        <v>143</v>
      </c>
      <c r="C52" s="83"/>
      <c r="D52" s="79"/>
      <c r="E52" s="79"/>
      <c r="F52" s="79"/>
      <c r="G52" s="54"/>
      <c r="H52" s="54"/>
      <c r="I52" s="54"/>
      <c r="J52" s="54"/>
      <c r="K52" s="54"/>
      <c r="L52" s="54"/>
      <c r="M52" s="54"/>
      <c r="N52" s="54"/>
      <c r="O52" s="78"/>
      <c r="P52" s="78"/>
      <c r="Q52" s="78"/>
      <c r="R52" s="78"/>
      <c r="S52" s="78"/>
      <c r="T52" s="78"/>
      <c r="U52" s="77"/>
    </row>
    <row r="53" spans="1:21" x14ac:dyDescent="0.25">
      <c r="A53" s="81" t="s">
        <v>142</v>
      </c>
      <c r="B53" s="54" t="s">
        <v>136</v>
      </c>
      <c r="C53" s="54"/>
      <c r="D53" s="79"/>
      <c r="E53" s="79"/>
      <c r="F53" s="79"/>
      <c r="G53" s="54"/>
      <c r="H53" s="54"/>
      <c r="I53" s="54"/>
      <c r="J53" s="54"/>
      <c r="K53" s="54"/>
      <c r="L53" s="54"/>
      <c r="M53" s="54"/>
      <c r="N53" s="54"/>
      <c r="O53" s="78"/>
      <c r="P53" s="78"/>
      <c r="Q53" s="78"/>
      <c r="R53" s="78"/>
      <c r="S53" s="78"/>
      <c r="T53" s="78"/>
      <c r="U53" s="77"/>
    </row>
    <row r="54" spans="1:21" x14ac:dyDescent="0.25">
      <c r="A54" s="81" t="s">
        <v>141</v>
      </c>
      <c r="B54" s="80" t="s">
        <v>135</v>
      </c>
      <c r="C54" s="80"/>
      <c r="D54" s="79"/>
      <c r="E54" s="79"/>
      <c r="F54" s="79"/>
      <c r="G54" s="54"/>
      <c r="H54" s="54"/>
      <c r="I54" s="54"/>
      <c r="J54" s="54"/>
      <c r="K54" s="54"/>
      <c r="L54" s="54"/>
      <c r="M54" s="54"/>
      <c r="N54" s="54"/>
      <c r="O54" s="78"/>
      <c r="P54" s="78"/>
      <c r="Q54" s="78"/>
      <c r="R54" s="78"/>
      <c r="S54" s="78"/>
      <c r="T54" s="78"/>
      <c r="U54" s="77"/>
    </row>
    <row r="55" spans="1:21" x14ac:dyDescent="0.25">
      <c r="A55" s="81" t="s">
        <v>140</v>
      </c>
      <c r="B55" s="80" t="s">
        <v>134</v>
      </c>
      <c r="C55" s="80"/>
      <c r="D55" s="79"/>
      <c r="E55" s="79"/>
      <c r="F55" s="79"/>
      <c r="G55" s="54"/>
      <c r="H55" s="54"/>
      <c r="I55" s="54"/>
      <c r="J55" s="54"/>
      <c r="K55" s="54"/>
      <c r="L55" s="54"/>
      <c r="M55" s="54"/>
      <c r="N55" s="54"/>
      <c r="O55" s="78"/>
      <c r="P55" s="78"/>
      <c r="Q55" s="78"/>
      <c r="R55" s="78"/>
      <c r="S55" s="78"/>
      <c r="T55" s="78"/>
      <c r="U55" s="77"/>
    </row>
    <row r="56" spans="1:21" x14ac:dyDescent="0.25">
      <c r="A56" s="81" t="s">
        <v>139</v>
      </c>
      <c r="B56" s="80" t="s">
        <v>133</v>
      </c>
      <c r="C56" s="80"/>
      <c r="D56" s="79"/>
      <c r="E56" s="79"/>
      <c r="F56" s="79"/>
      <c r="G56" s="54"/>
      <c r="H56" s="54"/>
      <c r="I56" s="54"/>
      <c r="J56" s="54"/>
      <c r="K56" s="54"/>
      <c r="L56" s="54"/>
      <c r="M56" s="54"/>
      <c r="N56" s="54"/>
      <c r="O56" s="78"/>
      <c r="P56" s="78"/>
      <c r="Q56" s="78"/>
      <c r="R56" s="78"/>
      <c r="S56" s="78"/>
      <c r="T56" s="78"/>
      <c r="U56" s="77"/>
    </row>
    <row r="57" spans="1:21" ht="18.75" x14ac:dyDescent="0.25">
      <c r="A57" s="81" t="s">
        <v>138</v>
      </c>
      <c r="B57" s="80" t="s">
        <v>132</v>
      </c>
      <c r="C57" s="80"/>
      <c r="D57" s="79"/>
      <c r="E57" s="79"/>
      <c r="F57" s="79"/>
      <c r="G57" s="54"/>
      <c r="H57" s="54"/>
      <c r="I57" s="54"/>
      <c r="J57" s="54"/>
      <c r="K57" s="54"/>
      <c r="L57" s="54"/>
      <c r="M57" s="54"/>
      <c r="N57" s="54"/>
      <c r="O57" s="78"/>
      <c r="P57" s="78"/>
      <c r="Q57" s="78"/>
      <c r="R57" s="78"/>
      <c r="S57" s="78"/>
      <c r="T57" s="78"/>
      <c r="U57" s="77"/>
    </row>
    <row r="58" spans="1:21" ht="36.75" customHeight="1" x14ac:dyDescent="0.25">
      <c r="A58" s="84" t="s">
        <v>60</v>
      </c>
      <c r="B58" s="109" t="s">
        <v>243</v>
      </c>
      <c r="C58" s="80"/>
      <c r="D58" s="79"/>
      <c r="E58" s="79"/>
      <c r="F58" s="79"/>
      <c r="G58" s="54"/>
      <c r="H58" s="54"/>
      <c r="I58" s="54"/>
      <c r="J58" s="54"/>
      <c r="K58" s="54"/>
      <c r="L58" s="54"/>
      <c r="M58" s="54"/>
      <c r="N58" s="54"/>
      <c r="O58" s="78"/>
      <c r="P58" s="78"/>
      <c r="Q58" s="78"/>
      <c r="R58" s="78"/>
      <c r="S58" s="78"/>
      <c r="T58" s="78"/>
      <c r="U58" s="77"/>
    </row>
    <row r="59" spans="1:21" x14ac:dyDescent="0.25">
      <c r="A59" s="84" t="s">
        <v>58</v>
      </c>
      <c r="B59" s="83" t="s">
        <v>137</v>
      </c>
      <c r="C59" s="79"/>
      <c r="D59" s="79"/>
      <c r="E59" s="54"/>
      <c r="F59" s="54"/>
      <c r="G59" s="54"/>
      <c r="H59" s="54"/>
      <c r="I59" s="54"/>
      <c r="J59" s="54"/>
      <c r="K59" s="54"/>
      <c r="L59" s="54"/>
      <c r="M59" s="54"/>
      <c r="N59" s="54"/>
      <c r="O59" s="78"/>
      <c r="P59" s="78"/>
      <c r="Q59" s="78"/>
      <c r="R59" s="78"/>
      <c r="S59" s="78"/>
      <c r="T59" s="78"/>
      <c r="U59" s="77"/>
    </row>
    <row r="60" spans="1:21" x14ac:dyDescent="0.25">
      <c r="A60" s="81" t="s">
        <v>237</v>
      </c>
      <c r="B60" s="82" t="s">
        <v>158</v>
      </c>
      <c r="C60" s="82"/>
      <c r="D60" s="79"/>
      <c r="E60" s="54"/>
      <c r="F60" s="54"/>
      <c r="G60" s="54"/>
      <c r="H60" s="54"/>
      <c r="I60" s="54"/>
      <c r="J60" s="54"/>
      <c r="K60" s="54"/>
      <c r="L60" s="54"/>
      <c r="M60" s="54"/>
      <c r="N60" s="54"/>
      <c r="O60" s="78"/>
      <c r="P60" s="78"/>
      <c r="Q60" s="78"/>
      <c r="R60" s="78"/>
      <c r="S60" s="78"/>
      <c r="T60" s="78"/>
      <c r="U60" s="77"/>
    </row>
    <row r="61" spans="1:21" x14ac:dyDescent="0.25">
      <c r="A61" s="81" t="s">
        <v>238</v>
      </c>
      <c r="B61" s="82" t="s">
        <v>156</v>
      </c>
      <c r="C61" s="82"/>
      <c r="D61" s="79"/>
      <c r="E61" s="54"/>
      <c r="F61" s="54"/>
      <c r="G61" s="54"/>
      <c r="H61" s="54"/>
      <c r="I61" s="54"/>
      <c r="J61" s="54"/>
      <c r="K61" s="54"/>
      <c r="L61" s="54"/>
      <c r="M61" s="54"/>
      <c r="N61" s="54"/>
      <c r="O61" s="78"/>
      <c r="P61" s="78"/>
      <c r="Q61" s="78"/>
      <c r="R61" s="78"/>
      <c r="S61" s="78"/>
      <c r="T61" s="78"/>
      <c r="U61" s="77"/>
    </row>
    <row r="62" spans="1:21" x14ac:dyDescent="0.25">
      <c r="A62" s="81" t="s">
        <v>239</v>
      </c>
      <c r="B62" s="82" t="s">
        <v>154</v>
      </c>
      <c r="C62" s="82"/>
      <c r="D62" s="79"/>
      <c r="E62" s="54"/>
      <c r="F62" s="54"/>
      <c r="G62" s="54"/>
      <c r="H62" s="54"/>
      <c r="I62" s="54"/>
      <c r="J62" s="54"/>
      <c r="K62" s="54"/>
      <c r="L62" s="54"/>
      <c r="M62" s="54"/>
      <c r="N62" s="54"/>
      <c r="O62" s="78"/>
      <c r="P62" s="78"/>
      <c r="Q62" s="78"/>
      <c r="R62" s="78"/>
      <c r="S62" s="78"/>
      <c r="T62" s="78"/>
      <c r="U62" s="77"/>
    </row>
    <row r="63" spans="1:21" x14ac:dyDescent="0.25">
      <c r="A63" s="81" t="s">
        <v>240</v>
      </c>
      <c r="B63" s="82" t="s">
        <v>242</v>
      </c>
      <c r="C63" s="82"/>
      <c r="D63" s="79"/>
      <c r="E63" s="54"/>
      <c r="F63" s="54"/>
      <c r="G63" s="54"/>
      <c r="H63" s="54"/>
      <c r="I63" s="54"/>
      <c r="J63" s="54"/>
      <c r="K63" s="54"/>
      <c r="L63" s="54"/>
      <c r="M63" s="54"/>
      <c r="N63" s="54"/>
      <c r="O63" s="78"/>
      <c r="P63" s="78"/>
      <c r="Q63" s="78"/>
      <c r="R63" s="78"/>
      <c r="S63" s="78"/>
      <c r="T63" s="78"/>
      <c r="U63" s="77"/>
    </row>
    <row r="64" spans="1:21" ht="18.75" x14ac:dyDescent="0.25">
      <c r="A64" s="81" t="s">
        <v>241</v>
      </c>
      <c r="B64" s="80" t="s">
        <v>132</v>
      </c>
      <c r="C64" s="80"/>
      <c r="D64" s="79"/>
      <c r="E64" s="54"/>
      <c r="F64" s="54"/>
      <c r="G64" s="54"/>
      <c r="H64" s="54"/>
      <c r="I64" s="54"/>
      <c r="J64" s="54"/>
      <c r="K64" s="54"/>
      <c r="L64" s="54"/>
      <c r="M64" s="54"/>
      <c r="N64" s="54"/>
      <c r="O64" s="78"/>
      <c r="P64" s="78"/>
      <c r="Q64" s="78"/>
      <c r="R64" s="78"/>
      <c r="S64" s="78"/>
      <c r="T64" s="78"/>
      <c r="U64" s="77"/>
    </row>
    <row r="65" spans="1:20" x14ac:dyDescent="0.25">
      <c r="A65" s="75"/>
      <c r="B65" s="76"/>
      <c r="C65" s="76"/>
      <c r="D65" s="76"/>
      <c r="E65" s="76"/>
      <c r="F65" s="76"/>
      <c r="G65" s="76"/>
      <c r="H65" s="76"/>
      <c r="I65" s="76"/>
      <c r="J65" s="76"/>
      <c r="K65" s="76"/>
      <c r="L65" s="75"/>
      <c r="M65" s="75"/>
      <c r="N65" s="66"/>
      <c r="O65" s="66"/>
      <c r="P65" s="66"/>
      <c r="Q65" s="66"/>
      <c r="R65" s="66"/>
      <c r="S65" s="66"/>
      <c r="T65" s="66"/>
    </row>
    <row r="66" spans="1:20" ht="54" customHeight="1" x14ac:dyDescent="0.25">
      <c r="A66" s="66"/>
      <c r="B66" s="1383"/>
      <c r="C66" s="1383"/>
      <c r="D66" s="1383"/>
      <c r="E66" s="1383"/>
      <c r="F66" s="1383"/>
      <c r="G66" s="1383"/>
      <c r="H66" s="1383"/>
      <c r="I66" s="1383"/>
      <c r="J66" s="70"/>
      <c r="K66" s="70"/>
      <c r="L66" s="74"/>
      <c r="M66" s="74"/>
      <c r="N66" s="74"/>
      <c r="O66" s="74"/>
      <c r="P66" s="74"/>
      <c r="Q66" s="74"/>
      <c r="R66" s="74"/>
      <c r="S66" s="74"/>
      <c r="T66" s="74"/>
    </row>
    <row r="67" spans="1:20" x14ac:dyDescent="0.25">
      <c r="A67" s="66"/>
      <c r="B67" s="66"/>
      <c r="C67" s="66"/>
      <c r="D67" s="66"/>
      <c r="E67" s="66"/>
      <c r="F67" s="66"/>
      <c r="L67" s="66"/>
      <c r="M67" s="66"/>
      <c r="N67" s="66"/>
      <c r="O67" s="66"/>
      <c r="P67" s="66"/>
      <c r="Q67" s="66"/>
      <c r="R67" s="66"/>
      <c r="S67" s="66"/>
      <c r="T67" s="66"/>
    </row>
    <row r="68" spans="1:20" ht="50.25" customHeight="1" x14ac:dyDescent="0.25">
      <c r="A68" s="66"/>
      <c r="B68" s="1384"/>
      <c r="C68" s="1384"/>
      <c r="D68" s="1384"/>
      <c r="E68" s="1384"/>
      <c r="F68" s="1384"/>
      <c r="G68" s="1384"/>
      <c r="H68" s="1384"/>
      <c r="I68" s="1384"/>
      <c r="J68" s="71"/>
      <c r="K68" s="71"/>
      <c r="L68" s="66"/>
      <c r="M68" s="66"/>
      <c r="N68" s="66"/>
      <c r="O68" s="66"/>
      <c r="P68" s="66"/>
      <c r="Q68" s="66"/>
      <c r="R68" s="66"/>
      <c r="S68" s="66"/>
      <c r="T68" s="66"/>
    </row>
    <row r="69" spans="1:20" x14ac:dyDescent="0.25">
      <c r="A69" s="66"/>
      <c r="B69" s="66"/>
      <c r="C69" s="66"/>
      <c r="D69" s="66"/>
      <c r="E69" s="66"/>
      <c r="F69" s="66"/>
      <c r="L69" s="66"/>
      <c r="M69" s="66"/>
      <c r="N69" s="66"/>
      <c r="O69" s="66"/>
      <c r="P69" s="66"/>
      <c r="Q69" s="66"/>
      <c r="R69" s="66"/>
      <c r="S69" s="66"/>
      <c r="T69" s="66"/>
    </row>
    <row r="70" spans="1:20" ht="36.75" customHeight="1" x14ac:dyDescent="0.25">
      <c r="A70" s="66"/>
      <c r="B70" s="1383"/>
      <c r="C70" s="1383"/>
      <c r="D70" s="1383"/>
      <c r="E70" s="1383"/>
      <c r="F70" s="1383"/>
      <c r="G70" s="1383"/>
      <c r="H70" s="1383"/>
      <c r="I70" s="1383"/>
      <c r="J70" s="70"/>
      <c r="K70" s="70"/>
      <c r="L70" s="66"/>
      <c r="M70" s="66"/>
      <c r="N70" s="66"/>
      <c r="O70" s="66"/>
      <c r="P70" s="66"/>
      <c r="Q70" s="66"/>
      <c r="R70" s="66"/>
      <c r="S70" s="66"/>
      <c r="T70" s="66"/>
    </row>
    <row r="71" spans="1:20" x14ac:dyDescent="0.25">
      <c r="A71" s="66"/>
      <c r="B71" s="73"/>
      <c r="C71" s="73"/>
      <c r="D71" s="73"/>
      <c r="E71" s="73"/>
      <c r="F71" s="73"/>
      <c r="L71" s="66"/>
      <c r="M71" s="66"/>
      <c r="N71" s="72"/>
      <c r="O71" s="66"/>
      <c r="P71" s="66"/>
      <c r="Q71" s="66"/>
      <c r="R71" s="66"/>
      <c r="S71" s="66"/>
      <c r="T71" s="66"/>
    </row>
    <row r="72" spans="1:20" ht="51" customHeight="1" x14ac:dyDescent="0.25">
      <c r="A72" s="66"/>
      <c r="B72" s="1383"/>
      <c r="C72" s="1383"/>
      <c r="D72" s="1383"/>
      <c r="E72" s="1383"/>
      <c r="F72" s="1383"/>
      <c r="G72" s="1383"/>
      <c r="H72" s="1383"/>
      <c r="I72" s="1383"/>
      <c r="J72" s="70"/>
      <c r="K72" s="70"/>
      <c r="L72" s="66"/>
      <c r="M72" s="66"/>
      <c r="N72" s="72"/>
      <c r="O72" s="66"/>
      <c r="P72" s="66"/>
      <c r="Q72" s="66"/>
      <c r="R72" s="66"/>
      <c r="S72" s="66"/>
      <c r="T72" s="66"/>
    </row>
    <row r="73" spans="1:20" ht="32.25" customHeight="1" x14ac:dyDescent="0.25">
      <c r="A73" s="66"/>
      <c r="B73" s="1384"/>
      <c r="C73" s="1384"/>
      <c r="D73" s="1384"/>
      <c r="E73" s="1384"/>
      <c r="F73" s="1384"/>
      <c r="G73" s="1384"/>
      <c r="H73" s="1384"/>
      <c r="I73" s="1384"/>
      <c r="J73" s="71"/>
      <c r="K73" s="71"/>
      <c r="L73" s="66"/>
      <c r="M73" s="66"/>
      <c r="N73" s="66"/>
      <c r="O73" s="66"/>
      <c r="P73" s="66"/>
      <c r="Q73" s="66"/>
      <c r="R73" s="66"/>
      <c r="S73" s="66"/>
      <c r="T73" s="66"/>
    </row>
    <row r="74" spans="1:20" ht="51.75" customHeight="1" x14ac:dyDescent="0.25">
      <c r="A74" s="66"/>
      <c r="B74" s="1383"/>
      <c r="C74" s="1383"/>
      <c r="D74" s="1383"/>
      <c r="E74" s="1383"/>
      <c r="F74" s="1383"/>
      <c r="G74" s="1383"/>
      <c r="H74" s="1383"/>
      <c r="I74" s="1383"/>
      <c r="J74" s="70"/>
      <c r="K74" s="70"/>
      <c r="L74" s="66"/>
      <c r="M74" s="66"/>
      <c r="N74" s="66"/>
      <c r="O74" s="66"/>
      <c r="P74" s="66"/>
      <c r="Q74" s="66"/>
      <c r="R74" s="66"/>
      <c r="S74" s="66"/>
      <c r="T74" s="66"/>
    </row>
    <row r="75" spans="1:20" ht="21.75" customHeight="1" x14ac:dyDescent="0.25">
      <c r="A75" s="66"/>
      <c r="B75" s="1381"/>
      <c r="C75" s="1381"/>
      <c r="D75" s="1381"/>
      <c r="E75" s="1381"/>
      <c r="F75" s="1381"/>
      <c r="G75" s="1381"/>
      <c r="H75" s="1381"/>
      <c r="I75" s="1381"/>
      <c r="J75" s="69"/>
      <c r="K75" s="69"/>
      <c r="L75" s="68"/>
      <c r="M75" s="68"/>
      <c r="N75" s="66"/>
      <c r="O75" s="66"/>
      <c r="P75" s="66"/>
      <c r="Q75" s="66"/>
      <c r="R75" s="66"/>
      <c r="S75" s="66"/>
      <c r="T75" s="66"/>
    </row>
    <row r="76" spans="1:20" ht="23.25" customHeight="1" x14ac:dyDescent="0.25">
      <c r="A76" s="66"/>
      <c r="B76" s="68"/>
      <c r="C76" s="68"/>
      <c r="D76" s="68"/>
      <c r="E76" s="68"/>
      <c r="F76" s="68"/>
      <c r="L76" s="66"/>
      <c r="M76" s="66"/>
      <c r="N76" s="66"/>
      <c r="O76" s="66"/>
      <c r="P76" s="66"/>
      <c r="Q76" s="66"/>
      <c r="R76" s="66"/>
      <c r="S76" s="66"/>
      <c r="T76" s="66"/>
    </row>
    <row r="77" spans="1:20" ht="18.75" customHeight="1" x14ac:dyDescent="0.25">
      <c r="A77" s="66"/>
      <c r="B77" s="1382"/>
      <c r="C77" s="1382"/>
      <c r="D77" s="1382"/>
      <c r="E77" s="1382"/>
      <c r="F77" s="1382"/>
      <c r="G77" s="1382"/>
      <c r="H77" s="1382"/>
      <c r="I77" s="1382"/>
      <c r="J77" s="67"/>
      <c r="K77" s="67"/>
      <c r="L77" s="66"/>
      <c r="M77" s="66"/>
      <c r="N77" s="66"/>
      <c r="O77" s="66"/>
      <c r="P77" s="66"/>
      <c r="Q77" s="66"/>
      <c r="R77" s="66"/>
      <c r="S77" s="66"/>
      <c r="T77" s="66"/>
    </row>
    <row r="78" spans="1:20" x14ac:dyDescent="0.25">
      <c r="A78" s="66"/>
      <c r="B78" s="66"/>
      <c r="C78" s="66"/>
      <c r="D78" s="66"/>
      <c r="E78" s="66"/>
      <c r="F78" s="66"/>
      <c r="L78" s="66"/>
      <c r="M78" s="66"/>
      <c r="N78" s="66"/>
      <c r="O78" s="66"/>
      <c r="P78" s="66"/>
      <c r="Q78" s="66"/>
      <c r="R78" s="66"/>
      <c r="S78" s="66"/>
      <c r="T78" s="66"/>
    </row>
    <row r="79" spans="1:20" x14ac:dyDescent="0.25">
      <c r="A79" s="66"/>
      <c r="B79" s="66"/>
      <c r="C79" s="66"/>
      <c r="D79" s="66"/>
      <c r="E79" s="66"/>
      <c r="F79" s="66"/>
      <c r="L79" s="66"/>
      <c r="M79" s="66"/>
      <c r="N79" s="66"/>
      <c r="O79" s="66"/>
      <c r="P79" s="66"/>
      <c r="Q79" s="66"/>
      <c r="R79" s="66"/>
      <c r="S79" s="66"/>
      <c r="T79" s="66"/>
    </row>
    <row r="80" spans="1:20" x14ac:dyDescent="0.25">
      <c r="G80" s="65"/>
      <c r="H80" s="65"/>
      <c r="I80" s="65"/>
      <c r="J80" s="65"/>
      <c r="K80" s="65"/>
    </row>
    <row r="81" spans="7:11" x14ac:dyDescent="0.25">
      <c r="G81" s="65"/>
      <c r="H81" s="65"/>
      <c r="I81" s="65"/>
      <c r="J81" s="65"/>
      <c r="K81" s="65"/>
    </row>
    <row r="82" spans="7:11" x14ac:dyDescent="0.25">
      <c r="G82" s="65"/>
      <c r="H82" s="65"/>
      <c r="I82" s="65"/>
      <c r="J82" s="65"/>
      <c r="K82" s="65"/>
    </row>
    <row r="83" spans="7:11" x14ac:dyDescent="0.25">
      <c r="G83" s="65"/>
      <c r="H83" s="65"/>
      <c r="I83" s="65"/>
      <c r="J83" s="65"/>
      <c r="K83" s="65"/>
    </row>
    <row r="84" spans="7:11" x14ac:dyDescent="0.25">
      <c r="G84" s="65"/>
      <c r="H84" s="65"/>
      <c r="I84" s="65"/>
      <c r="J84" s="65"/>
      <c r="K84" s="65"/>
    </row>
    <row r="85" spans="7:11" x14ac:dyDescent="0.25">
      <c r="G85" s="65"/>
      <c r="H85" s="65"/>
      <c r="I85" s="65"/>
      <c r="J85" s="65"/>
      <c r="K85" s="65"/>
    </row>
    <row r="86" spans="7:11" x14ac:dyDescent="0.25">
      <c r="G86" s="65"/>
      <c r="H86" s="65"/>
      <c r="I86" s="65"/>
      <c r="J86" s="65"/>
      <c r="K86" s="65"/>
    </row>
    <row r="87" spans="7:11" x14ac:dyDescent="0.25">
      <c r="G87" s="65"/>
      <c r="H87" s="65"/>
      <c r="I87" s="65"/>
      <c r="J87" s="65"/>
      <c r="K87" s="65"/>
    </row>
    <row r="88" spans="7:11" x14ac:dyDescent="0.25">
      <c r="G88" s="65"/>
      <c r="H88" s="65"/>
      <c r="I88" s="65"/>
      <c r="J88" s="65"/>
      <c r="K88" s="65"/>
    </row>
    <row r="89" spans="7:11" x14ac:dyDescent="0.25">
      <c r="G89" s="65"/>
      <c r="H89" s="65"/>
      <c r="I89" s="65"/>
      <c r="J89" s="65"/>
      <c r="K89" s="65"/>
    </row>
    <row r="90" spans="7:11" x14ac:dyDescent="0.25">
      <c r="G90" s="65"/>
      <c r="H90" s="65"/>
      <c r="I90" s="65"/>
      <c r="J90" s="65"/>
      <c r="K90" s="65"/>
    </row>
    <row r="91" spans="7:11" x14ac:dyDescent="0.25">
      <c r="G91" s="65"/>
      <c r="H91" s="65"/>
      <c r="I91" s="65"/>
      <c r="J91" s="65"/>
      <c r="K91" s="65"/>
    </row>
    <row r="92" spans="7:11" x14ac:dyDescent="0.25">
      <c r="G92" s="65"/>
      <c r="H92" s="65"/>
      <c r="I92" s="65"/>
      <c r="J92" s="65"/>
      <c r="K92" s="65"/>
    </row>
  </sheetData>
  <mergeCells count="33">
    <mergeCell ref="P20:S20"/>
    <mergeCell ref="P21:Q21"/>
    <mergeCell ref="R21:S21"/>
    <mergeCell ref="B75:I75"/>
    <mergeCell ref="B77:I77"/>
    <mergeCell ref="B66:I66"/>
    <mergeCell ref="B68:I68"/>
    <mergeCell ref="B70:I70"/>
    <mergeCell ref="B72:I72"/>
    <mergeCell ref="B73:I73"/>
    <mergeCell ref="B74:I74"/>
    <mergeCell ref="A14:U14"/>
    <mergeCell ref="C20:D21"/>
    <mergeCell ref="A16:U16"/>
    <mergeCell ref="A15:U15"/>
    <mergeCell ref="A20:A22"/>
    <mergeCell ref="E20:F21"/>
    <mergeCell ref="A18:U18"/>
    <mergeCell ref="T20:U21"/>
    <mergeCell ref="L20:O20"/>
    <mergeCell ref="L21:M21"/>
    <mergeCell ref="N21:O21"/>
    <mergeCell ref="G20:G22"/>
    <mergeCell ref="H21:I21"/>
    <mergeCell ref="H20:K20"/>
    <mergeCell ref="J21:K21"/>
    <mergeCell ref="B20:B22"/>
    <mergeCell ref="A4:U4"/>
    <mergeCell ref="A12:U12"/>
    <mergeCell ref="A9:U9"/>
    <mergeCell ref="A11:U11"/>
    <mergeCell ref="A8:U8"/>
    <mergeCell ref="A6:U6"/>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6"/>
  <sheetViews>
    <sheetView view="pageBreakPreview" topLeftCell="V10" zoomScale="85" zoomScaleSheetLayoutView="85" workbookViewId="0">
      <selection activeCell="L23" sqref="L23:L24"/>
    </sheetView>
  </sheetViews>
  <sheetFormatPr defaultRowHeight="15" x14ac:dyDescent="0.25"/>
  <cols>
    <col min="1" max="1" width="6.140625" style="19" customWidth="1"/>
    <col min="2" max="2" width="23.140625" style="19" customWidth="1"/>
    <col min="3" max="3" width="13.85546875" style="19" customWidth="1"/>
    <col min="4" max="4" width="15.140625" style="19" customWidth="1"/>
    <col min="5" max="12" width="7.7109375" style="19" customWidth="1"/>
    <col min="13" max="15" width="10.7109375" style="19" customWidth="1"/>
    <col min="16" max="17" width="13.42578125" style="19" customWidth="1"/>
    <col min="18" max="18" width="17" style="19" customWidth="1"/>
    <col min="19" max="20" width="9.7109375" style="19" customWidth="1"/>
    <col min="21" max="21" width="11.42578125" style="19" customWidth="1"/>
    <col min="22" max="22" width="12.7109375" style="19" customWidth="1"/>
    <col min="23" max="25" width="10.7109375" style="19" customWidth="1"/>
    <col min="26" max="26" width="7.7109375" style="19" customWidth="1"/>
    <col min="27" max="30" width="10.7109375" style="19" customWidth="1"/>
    <col min="31" max="31" width="15.85546875" style="19" customWidth="1"/>
    <col min="32" max="32" width="11.7109375" style="19" customWidth="1"/>
    <col min="33" max="33" width="11.5703125" style="19" customWidth="1"/>
    <col min="34" max="35" width="9.7109375" style="19" customWidth="1"/>
    <col min="36" max="36" width="11.7109375" style="19" customWidth="1"/>
    <col min="37" max="37" width="12" style="19" customWidth="1"/>
    <col min="38" max="38" width="12.28515625" style="19" customWidth="1"/>
    <col min="39" max="41" width="9.7109375" style="19" customWidth="1"/>
    <col min="42" max="42" width="12.42578125" style="19" customWidth="1"/>
    <col min="43" max="43" width="12" style="19" customWidth="1"/>
    <col min="44" max="44" width="14.140625" style="19" customWidth="1"/>
    <col min="45" max="46" width="13.28515625" style="19" customWidth="1"/>
    <col min="47" max="47" width="10.7109375" style="19" customWidth="1"/>
    <col min="48" max="48" width="15.7109375" style="19" customWidth="1"/>
    <col min="49" max="16384" width="9.140625" style="19"/>
  </cols>
  <sheetData>
    <row r="1" spans="1:48" ht="18.75" x14ac:dyDescent="0.25">
      <c r="AV1" s="43" t="s">
        <v>70</v>
      </c>
    </row>
    <row r="2" spans="1:48" ht="18.75" x14ac:dyDescent="0.3">
      <c r="AV2" s="15" t="s">
        <v>12</v>
      </c>
    </row>
    <row r="3" spans="1:48" ht="18.75" x14ac:dyDescent="0.3">
      <c r="AV3" s="15" t="s">
        <v>69</v>
      </c>
    </row>
    <row r="4" spans="1:48" ht="18.75" x14ac:dyDescent="0.3">
      <c r="AV4" s="15"/>
    </row>
    <row r="5" spans="1:48" ht="18.75" customHeight="1" x14ac:dyDescent="0.25">
      <c r="A5" s="1172" t="s">
        <v>326</v>
      </c>
      <c r="B5" s="1172"/>
      <c r="C5" s="1172"/>
      <c r="D5" s="1172"/>
      <c r="E5" s="1172"/>
      <c r="F5" s="1172"/>
      <c r="G5" s="1172"/>
      <c r="H5" s="1172"/>
      <c r="I5" s="1172"/>
      <c r="J5" s="1172"/>
      <c r="K5" s="1172"/>
      <c r="L5" s="1172"/>
      <c r="M5" s="1172"/>
      <c r="N5" s="1172"/>
      <c r="O5" s="1172"/>
      <c r="P5" s="1172"/>
      <c r="Q5" s="1172"/>
      <c r="R5" s="1172"/>
      <c r="S5" s="1172"/>
      <c r="T5" s="1172"/>
      <c r="U5" s="1172"/>
      <c r="V5" s="1172"/>
      <c r="W5" s="1172"/>
      <c r="X5" s="1172"/>
      <c r="Y5" s="1172"/>
      <c r="Z5" s="1172"/>
      <c r="AA5" s="1172"/>
      <c r="AB5" s="1172"/>
      <c r="AC5" s="1172"/>
      <c r="AD5" s="1172"/>
      <c r="AE5" s="1172"/>
      <c r="AF5" s="1172"/>
      <c r="AG5" s="1172"/>
      <c r="AH5" s="1172"/>
      <c r="AI5" s="1172"/>
      <c r="AJ5" s="1172"/>
      <c r="AK5" s="1172"/>
      <c r="AL5" s="1172"/>
      <c r="AM5" s="1172"/>
      <c r="AN5" s="1172"/>
      <c r="AO5" s="1172"/>
      <c r="AP5" s="1172"/>
      <c r="AQ5" s="1172"/>
      <c r="AR5" s="1172"/>
      <c r="AS5" s="1172"/>
      <c r="AT5" s="1172"/>
      <c r="AU5" s="1172"/>
      <c r="AV5" s="1172"/>
    </row>
    <row r="6" spans="1:48" ht="18.75" x14ac:dyDescent="0.3">
      <c r="AV6" s="15"/>
    </row>
    <row r="7" spans="1:48" ht="18.75" x14ac:dyDescent="0.25">
      <c r="A7" s="1176" t="s">
        <v>11</v>
      </c>
      <c r="B7" s="1176"/>
      <c r="C7" s="1176"/>
      <c r="D7" s="1176"/>
      <c r="E7" s="1176"/>
      <c r="F7" s="1176"/>
      <c r="G7" s="1176"/>
      <c r="H7" s="1176"/>
      <c r="I7" s="1176"/>
      <c r="J7" s="1176"/>
      <c r="K7" s="1176"/>
      <c r="L7" s="1176"/>
      <c r="M7" s="1176"/>
      <c r="N7" s="1176"/>
      <c r="O7" s="1176"/>
      <c r="P7" s="1176"/>
      <c r="Q7" s="1176"/>
      <c r="R7" s="1176"/>
      <c r="S7" s="1176"/>
      <c r="T7" s="1176"/>
      <c r="U7" s="1176"/>
      <c r="V7" s="1176"/>
      <c r="W7" s="1176"/>
      <c r="X7" s="1176"/>
      <c r="Y7" s="1176"/>
      <c r="Z7" s="1176"/>
      <c r="AA7" s="1176"/>
      <c r="AB7" s="1176"/>
      <c r="AC7" s="1176"/>
      <c r="AD7" s="1176"/>
      <c r="AE7" s="1176"/>
      <c r="AF7" s="1176"/>
      <c r="AG7" s="1176"/>
      <c r="AH7" s="1176"/>
      <c r="AI7" s="1176"/>
      <c r="AJ7" s="1176"/>
      <c r="AK7" s="1176"/>
      <c r="AL7" s="1176"/>
      <c r="AM7" s="1176"/>
      <c r="AN7" s="1176"/>
      <c r="AO7" s="1176"/>
      <c r="AP7" s="1176"/>
      <c r="AQ7" s="1176"/>
      <c r="AR7" s="1176"/>
      <c r="AS7" s="1176"/>
      <c r="AT7" s="1176"/>
      <c r="AU7" s="1176"/>
      <c r="AV7" s="1176"/>
    </row>
    <row r="8" spans="1:48" ht="18.75" x14ac:dyDescent="0.25">
      <c r="A8" s="1176"/>
      <c r="B8" s="1176"/>
      <c r="C8" s="1176"/>
      <c r="D8" s="1176"/>
      <c r="E8" s="1176"/>
      <c r="F8" s="1176"/>
      <c r="G8" s="1176"/>
      <c r="H8" s="1176"/>
      <c r="I8" s="1176"/>
      <c r="J8" s="1176"/>
      <c r="K8" s="1176"/>
      <c r="L8" s="1176"/>
      <c r="M8" s="1176"/>
      <c r="N8" s="1176"/>
      <c r="O8" s="1176"/>
      <c r="P8" s="1176"/>
      <c r="Q8" s="1176"/>
      <c r="R8" s="1176"/>
      <c r="S8" s="1176"/>
      <c r="T8" s="1176"/>
      <c r="U8" s="1176"/>
      <c r="V8" s="1176"/>
      <c r="W8" s="1176"/>
      <c r="X8" s="1176"/>
      <c r="Y8" s="1176"/>
      <c r="Z8" s="1176"/>
      <c r="AA8" s="1176"/>
      <c r="AB8" s="1176"/>
      <c r="AC8" s="1176"/>
      <c r="AD8" s="1176"/>
      <c r="AE8" s="1176"/>
      <c r="AF8" s="1176"/>
      <c r="AG8" s="1176"/>
      <c r="AH8" s="1176"/>
      <c r="AI8" s="1176"/>
      <c r="AJ8" s="1176"/>
      <c r="AK8" s="1176"/>
      <c r="AL8" s="1176"/>
      <c r="AM8" s="1176"/>
      <c r="AN8" s="1176"/>
      <c r="AO8" s="1176"/>
      <c r="AP8" s="1176"/>
      <c r="AQ8" s="1176"/>
      <c r="AR8" s="1176"/>
      <c r="AS8" s="1176"/>
      <c r="AT8" s="1176"/>
      <c r="AU8" s="1176"/>
      <c r="AV8" s="1176"/>
    </row>
    <row r="9" spans="1:48" x14ac:dyDescent="0.25">
      <c r="A9" s="1290" t="s">
        <v>8</v>
      </c>
      <c r="B9" s="1290"/>
      <c r="C9" s="1290"/>
      <c r="D9" s="1290"/>
      <c r="E9" s="1290"/>
      <c r="F9" s="1290"/>
      <c r="G9" s="1290"/>
      <c r="H9" s="1290"/>
      <c r="I9" s="1290"/>
      <c r="J9" s="1290"/>
      <c r="K9" s="1290"/>
      <c r="L9" s="1290"/>
      <c r="M9" s="1290"/>
      <c r="N9" s="1290"/>
      <c r="O9" s="1290"/>
      <c r="P9" s="1290"/>
      <c r="Q9" s="1290"/>
      <c r="R9" s="1290"/>
      <c r="S9" s="1290"/>
      <c r="T9" s="1290"/>
      <c r="U9" s="1290"/>
      <c r="V9" s="1290"/>
      <c r="W9" s="1290"/>
      <c r="X9" s="1290"/>
      <c r="Y9" s="1290"/>
      <c r="Z9" s="1290"/>
      <c r="AA9" s="1290"/>
      <c r="AB9" s="1290"/>
      <c r="AC9" s="1290"/>
      <c r="AD9" s="1290"/>
      <c r="AE9" s="1290"/>
      <c r="AF9" s="1290"/>
      <c r="AG9" s="1290"/>
      <c r="AH9" s="1290"/>
      <c r="AI9" s="1290"/>
      <c r="AJ9" s="1290"/>
      <c r="AK9" s="1290"/>
      <c r="AL9" s="1290"/>
      <c r="AM9" s="1290"/>
      <c r="AN9" s="1290"/>
      <c r="AO9" s="1290"/>
      <c r="AP9" s="1290"/>
      <c r="AQ9" s="1290"/>
      <c r="AR9" s="1290"/>
      <c r="AS9" s="1290"/>
      <c r="AT9" s="1290"/>
      <c r="AU9" s="1290"/>
      <c r="AV9" s="1290"/>
    </row>
    <row r="10" spans="1:48" ht="15.75" x14ac:dyDescent="0.25">
      <c r="A10" s="1173" t="s">
        <v>10</v>
      </c>
      <c r="B10" s="1173"/>
      <c r="C10" s="1173"/>
      <c r="D10" s="1173"/>
      <c r="E10" s="1173"/>
      <c r="F10" s="1173"/>
      <c r="G10" s="1173"/>
      <c r="H10" s="1173"/>
      <c r="I10" s="1173"/>
      <c r="J10" s="1173"/>
      <c r="K10" s="1173"/>
      <c r="L10" s="1173"/>
      <c r="M10" s="1173"/>
      <c r="N10" s="1173"/>
      <c r="O10" s="1173"/>
      <c r="P10" s="1173"/>
      <c r="Q10" s="1173"/>
      <c r="R10" s="1173"/>
      <c r="S10" s="1173"/>
      <c r="T10" s="1173"/>
      <c r="U10" s="1173"/>
      <c r="V10" s="1173"/>
      <c r="W10" s="1173"/>
      <c r="X10" s="1173"/>
      <c r="Y10" s="1173"/>
      <c r="Z10" s="1173"/>
      <c r="AA10" s="1173"/>
      <c r="AB10" s="1173"/>
      <c r="AC10" s="1173"/>
      <c r="AD10" s="1173"/>
      <c r="AE10" s="1173"/>
      <c r="AF10" s="1173"/>
      <c r="AG10" s="1173"/>
      <c r="AH10" s="1173"/>
      <c r="AI10" s="1173"/>
      <c r="AJ10" s="1173"/>
      <c r="AK10" s="1173"/>
      <c r="AL10" s="1173"/>
      <c r="AM10" s="1173"/>
      <c r="AN10" s="1173"/>
      <c r="AO10" s="1173"/>
      <c r="AP10" s="1173"/>
      <c r="AQ10" s="1173"/>
      <c r="AR10" s="1173"/>
      <c r="AS10" s="1173"/>
      <c r="AT10" s="1173"/>
      <c r="AU10" s="1173"/>
      <c r="AV10" s="1173"/>
    </row>
    <row r="11" spans="1:48" ht="18.75" x14ac:dyDescent="0.25">
      <c r="A11" s="1176"/>
      <c r="B11" s="1176"/>
      <c r="C11" s="1176"/>
      <c r="D11" s="1176"/>
      <c r="E11" s="1176"/>
      <c r="F11" s="1176"/>
      <c r="G11" s="1176"/>
      <c r="H11" s="1176"/>
      <c r="I11" s="1176"/>
      <c r="J11" s="1176"/>
      <c r="K11" s="1176"/>
      <c r="L11" s="1176"/>
      <c r="M11" s="1176"/>
      <c r="N11" s="1176"/>
      <c r="O11" s="1176"/>
      <c r="P11" s="1176"/>
      <c r="Q11" s="1176"/>
      <c r="R11" s="1176"/>
      <c r="S11" s="1176"/>
      <c r="T11" s="1176"/>
      <c r="U11" s="1176"/>
      <c r="V11" s="1176"/>
      <c r="W11" s="1176"/>
      <c r="X11" s="1176"/>
      <c r="Y11" s="1176"/>
      <c r="Z11" s="1176"/>
      <c r="AA11" s="1176"/>
      <c r="AB11" s="1176"/>
      <c r="AC11" s="1176"/>
      <c r="AD11" s="1176"/>
      <c r="AE11" s="1176"/>
      <c r="AF11" s="1176"/>
      <c r="AG11" s="1176"/>
      <c r="AH11" s="1176"/>
      <c r="AI11" s="1176"/>
      <c r="AJ11" s="1176"/>
      <c r="AK11" s="1176"/>
      <c r="AL11" s="1176"/>
      <c r="AM11" s="1176"/>
      <c r="AN11" s="1176"/>
      <c r="AO11" s="1176"/>
      <c r="AP11" s="1176"/>
      <c r="AQ11" s="1176"/>
      <c r="AR11" s="1176"/>
      <c r="AS11" s="1176"/>
      <c r="AT11" s="1176"/>
      <c r="AU11" s="1176"/>
      <c r="AV11" s="1176"/>
    </row>
    <row r="12" spans="1:48" x14ac:dyDescent="0.25">
      <c r="A12" s="1290" t="s">
        <v>8</v>
      </c>
      <c r="B12" s="1290"/>
      <c r="C12" s="1290"/>
      <c r="D12" s="1290"/>
      <c r="E12" s="1290"/>
      <c r="F12" s="1290"/>
      <c r="G12" s="1290"/>
      <c r="H12" s="1290"/>
      <c r="I12" s="1290"/>
      <c r="J12" s="1290"/>
      <c r="K12" s="1290"/>
      <c r="L12" s="1290"/>
      <c r="M12" s="1290"/>
      <c r="N12" s="1290"/>
      <c r="O12" s="1290"/>
      <c r="P12" s="1290"/>
      <c r="Q12" s="1290"/>
      <c r="R12" s="1290"/>
      <c r="S12" s="1290"/>
      <c r="T12" s="1290"/>
      <c r="U12" s="1290"/>
      <c r="V12" s="1290"/>
      <c r="W12" s="1290"/>
      <c r="X12" s="1290"/>
      <c r="Y12" s="1290"/>
      <c r="Z12" s="1290"/>
      <c r="AA12" s="1290"/>
      <c r="AB12" s="1290"/>
      <c r="AC12" s="1290"/>
      <c r="AD12" s="1290"/>
      <c r="AE12" s="1290"/>
      <c r="AF12" s="1290"/>
      <c r="AG12" s="1290"/>
      <c r="AH12" s="1290"/>
      <c r="AI12" s="1290"/>
      <c r="AJ12" s="1290"/>
      <c r="AK12" s="1290"/>
      <c r="AL12" s="1290"/>
      <c r="AM12" s="1290"/>
      <c r="AN12" s="1290"/>
      <c r="AO12" s="1290"/>
      <c r="AP12" s="1290"/>
      <c r="AQ12" s="1290"/>
      <c r="AR12" s="1290"/>
      <c r="AS12" s="1290"/>
      <c r="AT12" s="1290"/>
      <c r="AU12" s="1290"/>
      <c r="AV12" s="1290"/>
    </row>
    <row r="13" spans="1:48" ht="15.75" x14ac:dyDescent="0.25">
      <c r="A13" s="1173" t="s">
        <v>9</v>
      </c>
      <c r="B13" s="1173"/>
      <c r="C13" s="1173"/>
      <c r="D13" s="1173"/>
      <c r="E13" s="1173"/>
      <c r="F13" s="1173"/>
      <c r="G13" s="1173"/>
      <c r="H13" s="1173"/>
      <c r="I13" s="1173"/>
      <c r="J13" s="1173"/>
      <c r="K13" s="1173"/>
      <c r="L13" s="1173"/>
      <c r="M13" s="1173"/>
      <c r="N13" s="1173"/>
      <c r="O13" s="1173"/>
      <c r="P13" s="1173"/>
      <c r="Q13" s="1173"/>
      <c r="R13" s="1173"/>
      <c r="S13" s="1173"/>
      <c r="T13" s="1173"/>
      <c r="U13" s="1173"/>
      <c r="V13" s="1173"/>
      <c r="W13" s="1173"/>
      <c r="X13" s="1173"/>
      <c r="Y13" s="1173"/>
      <c r="Z13" s="1173"/>
      <c r="AA13" s="1173"/>
      <c r="AB13" s="1173"/>
      <c r="AC13" s="1173"/>
      <c r="AD13" s="1173"/>
      <c r="AE13" s="1173"/>
      <c r="AF13" s="1173"/>
      <c r="AG13" s="1173"/>
      <c r="AH13" s="1173"/>
      <c r="AI13" s="1173"/>
      <c r="AJ13" s="1173"/>
      <c r="AK13" s="1173"/>
      <c r="AL13" s="1173"/>
      <c r="AM13" s="1173"/>
      <c r="AN13" s="1173"/>
      <c r="AO13" s="1173"/>
      <c r="AP13" s="1173"/>
      <c r="AQ13" s="1173"/>
      <c r="AR13" s="1173"/>
      <c r="AS13" s="1173"/>
      <c r="AT13" s="1173"/>
      <c r="AU13" s="1173"/>
      <c r="AV13" s="1173"/>
    </row>
    <row r="14" spans="1:48" ht="18.75" x14ac:dyDescent="0.25">
      <c r="A14" s="1194"/>
      <c r="B14" s="1194"/>
      <c r="C14" s="1194"/>
      <c r="D14" s="1194"/>
      <c r="E14" s="1194"/>
      <c r="F14" s="1194"/>
      <c r="G14" s="1194"/>
      <c r="H14" s="1194"/>
      <c r="I14" s="1194"/>
      <c r="J14" s="1194"/>
      <c r="K14" s="1194"/>
      <c r="L14" s="1194"/>
      <c r="M14" s="1194"/>
      <c r="N14" s="1194"/>
      <c r="O14" s="1194"/>
      <c r="P14" s="1194"/>
      <c r="Q14" s="1194"/>
      <c r="R14" s="1194"/>
      <c r="S14" s="1194"/>
      <c r="T14" s="1194"/>
      <c r="U14" s="1194"/>
      <c r="V14" s="1194"/>
      <c r="W14" s="1194"/>
      <c r="X14" s="1194"/>
      <c r="Y14" s="1194"/>
      <c r="Z14" s="1194"/>
      <c r="AA14" s="1194"/>
      <c r="AB14" s="1194"/>
      <c r="AC14" s="1194"/>
      <c r="AD14" s="1194"/>
      <c r="AE14" s="1194"/>
      <c r="AF14" s="1194"/>
      <c r="AG14" s="1194"/>
      <c r="AH14" s="1194"/>
      <c r="AI14" s="1194"/>
      <c r="AJ14" s="1194"/>
      <c r="AK14" s="1194"/>
      <c r="AL14" s="1194"/>
      <c r="AM14" s="1194"/>
      <c r="AN14" s="1194"/>
      <c r="AO14" s="1194"/>
      <c r="AP14" s="1194"/>
      <c r="AQ14" s="1194"/>
      <c r="AR14" s="1194"/>
      <c r="AS14" s="1194"/>
      <c r="AT14" s="1194"/>
      <c r="AU14" s="1194"/>
      <c r="AV14" s="1194"/>
    </row>
    <row r="15" spans="1:48" x14ac:dyDescent="0.25">
      <c r="A15" s="1290" t="s">
        <v>8</v>
      </c>
      <c r="B15" s="1290"/>
      <c r="C15" s="1290"/>
      <c r="D15" s="1290"/>
      <c r="E15" s="1290"/>
      <c r="F15" s="1290"/>
      <c r="G15" s="1290"/>
      <c r="H15" s="1290"/>
      <c r="I15" s="1290"/>
      <c r="J15" s="1290"/>
      <c r="K15" s="1290"/>
      <c r="L15" s="1290"/>
      <c r="M15" s="1290"/>
      <c r="N15" s="1290"/>
      <c r="O15" s="1290"/>
      <c r="P15" s="1290"/>
      <c r="Q15" s="1290"/>
      <c r="R15" s="1290"/>
      <c r="S15" s="1290"/>
      <c r="T15" s="1290"/>
      <c r="U15" s="1290"/>
      <c r="V15" s="1290"/>
      <c r="W15" s="1290"/>
      <c r="X15" s="1290"/>
      <c r="Y15" s="1290"/>
      <c r="Z15" s="1290"/>
      <c r="AA15" s="1290"/>
      <c r="AB15" s="1290"/>
      <c r="AC15" s="1290"/>
      <c r="AD15" s="1290"/>
      <c r="AE15" s="1290"/>
      <c r="AF15" s="1290"/>
      <c r="AG15" s="1290"/>
      <c r="AH15" s="1290"/>
      <c r="AI15" s="1290"/>
      <c r="AJ15" s="1290"/>
      <c r="AK15" s="1290"/>
      <c r="AL15" s="1290"/>
      <c r="AM15" s="1290"/>
      <c r="AN15" s="1290"/>
      <c r="AO15" s="1290"/>
      <c r="AP15" s="1290"/>
      <c r="AQ15" s="1290"/>
      <c r="AR15" s="1290"/>
      <c r="AS15" s="1290"/>
      <c r="AT15" s="1290"/>
      <c r="AU15" s="1290"/>
      <c r="AV15" s="1290"/>
    </row>
    <row r="16" spans="1:48" ht="15.75" x14ac:dyDescent="0.25">
      <c r="A16" s="1173" t="s">
        <v>7</v>
      </c>
      <c r="B16" s="1173"/>
      <c r="C16" s="1173"/>
      <c r="D16" s="1173"/>
      <c r="E16" s="1173"/>
      <c r="F16" s="1173"/>
      <c r="G16" s="1173"/>
      <c r="H16" s="1173"/>
      <c r="I16" s="1173"/>
      <c r="J16" s="1173"/>
      <c r="K16" s="1173"/>
      <c r="L16" s="1173"/>
      <c r="M16" s="1173"/>
      <c r="N16" s="1173"/>
      <c r="O16" s="1173"/>
      <c r="P16" s="1173"/>
      <c r="Q16" s="1173"/>
      <c r="R16" s="1173"/>
      <c r="S16" s="1173"/>
      <c r="T16" s="1173"/>
      <c r="U16" s="1173"/>
      <c r="V16" s="1173"/>
      <c r="W16" s="1173"/>
      <c r="X16" s="1173"/>
      <c r="Y16" s="1173"/>
      <c r="Z16" s="1173"/>
      <c r="AA16" s="1173"/>
      <c r="AB16" s="1173"/>
      <c r="AC16" s="1173"/>
      <c r="AD16" s="1173"/>
      <c r="AE16" s="1173"/>
      <c r="AF16" s="1173"/>
      <c r="AG16" s="1173"/>
      <c r="AH16" s="1173"/>
      <c r="AI16" s="1173"/>
      <c r="AJ16" s="1173"/>
      <c r="AK16" s="1173"/>
      <c r="AL16" s="1173"/>
      <c r="AM16" s="1173"/>
      <c r="AN16" s="1173"/>
      <c r="AO16" s="1173"/>
      <c r="AP16" s="1173"/>
      <c r="AQ16" s="1173"/>
      <c r="AR16" s="1173"/>
      <c r="AS16" s="1173"/>
      <c r="AT16" s="1173"/>
      <c r="AU16" s="1173"/>
      <c r="AV16" s="1173"/>
    </row>
    <row r="17" spans="1:48" x14ac:dyDescent="0.25">
      <c r="A17" s="1232"/>
      <c r="B17" s="1232"/>
      <c r="C17" s="1232"/>
      <c r="D17" s="1232"/>
      <c r="E17" s="1232"/>
      <c r="F17" s="1232"/>
      <c r="G17" s="1232"/>
      <c r="H17" s="1232"/>
      <c r="I17" s="1232"/>
      <c r="J17" s="1232"/>
      <c r="K17" s="1232"/>
      <c r="L17" s="1232"/>
      <c r="M17" s="1232"/>
      <c r="N17" s="1232"/>
      <c r="O17" s="1232"/>
      <c r="P17" s="1232"/>
      <c r="Q17" s="1232"/>
      <c r="R17" s="1232"/>
      <c r="S17" s="1232"/>
      <c r="T17" s="1232"/>
      <c r="U17" s="1232"/>
      <c r="V17" s="1232"/>
      <c r="W17" s="1232"/>
      <c r="X17" s="1232"/>
      <c r="Y17" s="1232"/>
      <c r="Z17" s="1232"/>
      <c r="AA17" s="1232"/>
      <c r="AB17" s="1232"/>
      <c r="AC17" s="1232"/>
      <c r="AD17" s="1232"/>
      <c r="AE17" s="1232"/>
      <c r="AF17" s="1232"/>
      <c r="AG17" s="1232"/>
      <c r="AH17" s="1232"/>
      <c r="AI17" s="1232"/>
      <c r="AJ17" s="1232"/>
      <c r="AK17" s="1232"/>
      <c r="AL17" s="1232"/>
      <c r="AM17" s="1232"/>
      <c r="AN17" s="1232"/>
      <c r="AO17" s="1232"/>
      <c r="AP17" s="1232"/>
      <c r="AQ17" s="1232"/>
      <c r="AR17" s="1232"/>
      <c r="AS17" s="1232"/>
      <c r="AT17" s="1232"/>
      <c r="AU17" s="1232"/>
      <c r="AV17" s="1232"/>
    </row>
    <row r="18" spans="1:48" ht="14.25" customHeight="1" x14ac:dyDescent="0.25">
      <c r="A18" s="1232"/>
      <c r="B18" s="1232"/>
      <c r="C18" s="1232"/>
      <c r="D18" s="1232"/>
      <c r="E18" s="1232"/>
      <c r="F18" s="1232"/>
      <c r="G18" s="1232"/>
      <c r="H18" s="1232"/>
      <c r="I18" s="1232"/>
      <c r="J18" s="1232"/>
      <c r="K18" s="1232"/>
      <c r="L18" s="1232"/>
      <c r="M18" s="1232"/>
      <c r="N18" s="1232"/>
      <c r="O18" s="1232"/>
      <c r="P18" s="1232"/>
      <c r="Q18" s="1232"/>
      <c r="R18" s="1232"/>
      <c r="S18" s="1232"/>
      <c r="T18" s="1232"/>
      <c r="U18" s="1232"/>
      <c r="V18" s="1232"/>
      <c r="W18" s="1232"/>
      <c r="X18" s="1232"/>
      <c r="Y18" s="1232"/>
      <c r="Z18" s="1232"/>
      <c r="AA18" s="1232"/>
      <c r="AB18" s="1232"/>
      <c r="AC18" s="1232"/>
      <c r="AD18" s="1232"/>
      <c r="AE18" s="1232"/>
      <c r="AF18" s="1232"/>
      <c r="AG18" s="1232"/>
      <c r="AH18" s="1232"/>
      <c r="AI18" s="1232"/>
      <c r="AJ18" s="1232"/>
      <c r="AK18" s="1232"/>
      <c r="AL18" s="1232"/>
      <c r="AM18" s="1232"/>
      <c r="AN18" s="1232"/>
      <c r="AO18" s="1232"/>
      <c r="AP18" s="1232"/>
      <c r="AQ18" s="1232"/>
      <c r="AR18" s="1232"/>
      <c r="AS18" s="1232"/>
      <c r="AT18" s="1232"/>
      <c r="AU18" s="1232"/>
      <c r="AV18" s="1232"/>
    </row>
    <row r="19" spans="1:48" x14ac:dyDescent="0.25">
      <c r="A19" s="1232"/>
      <c r="B19" s="1232"/>
      <c r="C19" s="1232"/>
      <c r="D19" s="1232"/>
      <c r="E19" s="1232"/>
      <c r="F19" s="1232"/>
      <c r="G19" s="1232"/>
      <c r="H19" s="1232"/>
      <c r="I19" s="1232"/>
      <c r="J19" s="1232"/>
      <c r="K19" s="1232"/>
      <c r="L19" s="1232"/>
      <c r="M19" s="1232"/>
      <c r="N19" s="1232"/>
      <c r="O19" s="1232"/>
      <c r="P19" s="1232"/>
      <c r="Q19" s="1232"/>
      <c r="R19" s="1232"/>
      <c r="S19" s="1232"/>
      <c r="T19" s="1232"/>
      <c r="U19" s="1232"/>
      <c r="V19" s="1232"/>
      <c r="W19" s="1232"/>
      <c r="X19" s="1232"/>
      <c r="Y19" s="1232"/>
      <c r="Z19" s="1232"/>
      <c r="AA19" s="1232"/>
      <c r="AB19" s="1232"/>
      <c r="AC19" s="1232"/>
      <c r="AD19" s="1232"/>
      <c r="AE19" s="1232"/>
      <c r="AF19" s="1232"/>
      <c r="AG19" s="1232"/>
      <c r="AH19" s="1232"/>
      <c r="AI19" s="1232"/>
      <c r="AJ19" s="1232"/>
      <c r="AK19" s="1232"/>
      <c r="AL19" s="1232"/>
      <c r="AM19" s="1232"/>
      <c r="AN19" s="1232"/>
      <c r="AO19" s="1232"/>
      <c r="AP19" s="1232"/>
      <c r="AQ19" s="1232"/>
      <c r="AR19" s="1232"/>
      <c r="AS19" s="1232"/>
      <c r="AT19" s="1232"/>
      <c r="AU19" s="1232"/>
      <c r="AV19" s="1232"/>
    </row>
    <row r="20" spans="1:48" s="26" customFormat="1" x14ac:dyDescent="0.25">
      <c r="A20" s="1240"/>
      <c r="B20" s="1240"/>
      <c r="C20" s="1240"/>
      <c r="D20" s="1240"/>
      <c r="E20" s="1240"/>
      <c r="F20" s="1240"/>
      <c r="G20" s="1240"/>
      <c r="H20" s="1240"/>
      <c r="I20" s="1240"/>
      <c r="J20" s="1240"/>
      <c r="K20" s="1240"/>
      <c r="L20" s="1240"/>
      <c r="M20" s="1240"/>
      <c r="N20" s="1240"/>
      <c r="O20" s="1240"/>
      <c r="P20" s="1240"/>
      <c r="Q20" s="1240"/>
      <c r="R20" s="1240"/>
      <c r="S20" s="1240"/>
      <c r="T20" s="1240"/>
      <c r="U20" s="1240"/>
      <c r="V20" s="1240"/>
      <c r="W20" s="1240"/>
      <c r="X20" s="1240"/>
      <c r="Y20" s="1240"/>
      <c r="Z20" s="1240"/>
      <c r="AA20" s="1240"/>
      <c r="AB20" s="1240"/>
      <c r="AC20" s="1240"/>
      <c r="AD20" s="1240"/>
      <c r="AE20" s="1240"/>
      <c r="AF20" s="1240"/>
      <c r="AG20" s="1240"/>
      <c r="AH20" s="1240"/>
      <c r="AI20" s="1240"/>
      <c r="AJ20" s="1240"/>
      <c r="AK20" s="1240"/>
      <c r="AL20" s="1240"/>
      <c r="AM20" s="1240"/>
      <c r="AN20" s="1240"/>
      <c r="AO20" s="1240"/>
      <c r="AP20" s="1240"/>
      <c r="AQ20" s="1240"/>
      <c r="AR20" s="1240"/>
      <c r="AS20" s="1240"/>
      <c r="AT20" s="1240"/>
      <c r="AU20" s="1240"/>
      <c r="AV20" s="1240"/>
    </row>
    <row r="21" spans="1:48" s="26" customFormat="1" x14ac:dyDescent="0.25">
      <c r="A21" s="1385" t="s">
        <v>470</v>
      </c>
      <c r="B21" s="1385"/>
      <c r="C21" s="1385"/>
      <c r="D21" s="1385"/>
      <c r="E21" s="1385"/>
      <c r="F21" s="1385"/>
      <c r="G21" s="1385"/>
      <c r="H21" s="1385"/>
      <c r="I21" s="1385"/>
      <c r="J21" s="1385"/>
      <c r="K21" s="1385"/>
      <c r="L21" s="1385"/>
      <c r="M21" s="1385"/>
      <c r="N21" s="1385"/>
      <c r="O21" s="1385"/>
      <c r="P21" s="1385"/>
      <c r="Q21" s="1385"/>
      <c r="R21" s="1385"/>
      <c r="S21" s="1385"/>
      <c r="T21" s="1385"/>
      <c r="U21" s="1385"/>
      <c r="V21" s="1385"/>
      <c r="W21" s="1385"/>
      <c r="X21" s="1385"/>
      <c r="Y21" s="1385"/>
      <c r="Z21" s="1385"/>
      <c r="AA21" s="1385"/>
      <c r="AB21" s="1385"/>
      <c r="AC21" s="1385"/>
      <c r="AD21" s="1385"/>
      <c r="AE21" s="1385"/>
      <c r="AF21" s="1385"/>
      <c r="AG21" s="1385"/>
      <c r="AH21" s="1385"/>
      <c r="AI21" s="1385"/>
      <c r="AJ21" s="1385"/>
      <c r="AK21" s="1385"/>
      <c r="AL21" s="1385"/>
      <c r="AM21" s="1385"/>
      <c r="AN21" s="1385"/>
      <c r="AO21" s="1385"/>
      <c r="AP21" s="1385"/>
      <c r="AQ21" s="1385"/>
      <c r="AR21" s="1385"/>
      <c r="AS21" s="1385"/>
      <c r="AT21" s="1385"/>
      <c r="AU21" s="1385"/>
      <c r="AV21" s="1385"/>
    </row>
    <row r="22" spans="1:48" s="26" customFormat="1" ht="58.5" customHeight="1" x14ac:dyDescent="0.25">
      <c r="A22" s="1386" t="s">
        <v>54</v>
      </c>
      <c r="B22" s="1389" t="s">
        <v>26</v>
      </c>
      <c r="C22" s="1386" t="s">
        <v>53</v>
      </c>
      <c r="D22" s="1386" t="s">
        <v>52</v>
      </c>
      <c r="E22" s="1392" t="s">
        <v>478</v>
      </c>
      <c r="F22" s="1393"/>
      <c r="G22" s="1393"/>
      <c r="H22" s="1393"/>
      <c r="I22" s="1393"/>
      <c r="J22" s="1393"/>
      <c r="K22" s="1393"/>
      <c r="L22" s="1394"/>
      <c r="M22" s="1386" t="s">
        <v>51</v>
      </c>
      <c r="N22" s="1386" t="s">
        <v>50</v>
      </c>
      <c r="O22" s="1386" t="s">
        <v>49</v>
      </c>
      <c r="P22" s="1395" t="s">
        <v>249</v>
      </c>
      <c r="Q22" s="1395" t="s">
        <v>48</v>
      </c>
      <c r="R22" s="1395" t="s">
        <v>47</v>
      </c>
      <c r="S22" s="1395" t="s">
        <v>46</v>
      </c>
      <c r="T22" s="1395"/>
      <c r="U22" s="1396" t="s">
        <v>45</v>
      </c>
      <c r="V22" s="1396" t="s">
        <v>44</v>
      </c>
      <c r="W22" s="1395" t="s">
        <v>43</v>
      </c>
      <c r="X22" s="1395" t="s">
        <v>42</v>
      </c>
      <c r="Y22" s="1395" t="s">
        <v>41</v>
      </c>
      <c r="Z22" s="1409" t="s">
        <v>40</v>
      </c>
      <c r="AA22" s="1395" t="s">
        <v>39</v>
      </c>
      <c r="AB22" s="1395" t="s">
        <v>38</v>
      </c>
      <c r="AC22" s="1395" t="s">
        <v>37</v>
      </c>
      <c r="AD22" s="1395" t="s">
        <v>36</v>
      </c>
      <c r="AE22" s="1395" t="s">
        <v>35</v>
      </c>
      <c r="AF22" s="1395" t="s">
        <v>34</v>
      </c>
      <c r="AG22" s="1395"/>
      <c r="AH22" s="1395"/>
      <c r="AI22" s="1395"/>
      <c r="AJ22" s="1395"/>
      <c r="AK22" s="1395"/>
      <c r="AL22" s="1395" t="s">
        <v>33</v>
      </c>
      <c r="AM22" s="1395"/>
      <c r="AN22" s="1395"/>
      <c r="AO22" s="1395"/>
      <c r="AP22" s="1395" t="s">
        <v>32</v>
      </c>
      <c r="AQ22" s="1395"/>
      <c r="AR22" s="1395" t="s">
        <v>31</v>
      </c>
      <c r="AS22" s="1395" t="s">
        <v>30</v>
      </c>
      <c r="AT22" s="1395" t="s">
        <v>29</v>
      </c>
      <c r="AU22" s="1395" t="s">
        <v>28</v>
      </c>
      <c r="AV22" s="1399" t="s">
        <v>27</v>
      </c>
    </row>
    <row r="23" spans="1:48" s="26" customFormat="1" ht="64.5" customHeight="1" x14ac:dyDescent="0.25">
      <c r="A23" s="1387"/>
      <c r="B23" s="1390"/>
      <c r="C23" s="1387"/>
      <c r="D23" s="1387"/>
      <c r="E23" s="1401" t="s">
        <v>25</v>
      </c>
      <c r="F23" s="1403" t="s">
        <v>136</v>
      </c>
      <c r="G23" s="1403" t="s">
        <v>135</v>
      </c>
      <c r="H23" s="1403" t="s">
        <v>134</v>
      </c>
      <c r="I23" s="1407" t="s">
        <v>391</v>
      </c>
      <c r="J23" s="1407" t="s">
        <v>392</v>
      </c>
      <c r="K23" s="1407" t="s">
        <v>393</v>
      </c>
      <c r="L23" s="1403" t="s">
        <v>81</v>
      </c>
      <c r="M23" s="1387"/>
      <c r="N23" s="1387"/>
      <c r="O23" s="1387"/>
      <c r="P23" s="1395"/>
      <c r="Q23" s="1395"/>
      <c r="R23" s="1395"/>
      <c r="S23" s="1405" t="s">
        <v>3</v>
      </c>
      <c r="T23" s="1405" t="s">
        <v>13</v>
      </c>
      <c r="U23" s="1396"/>
      <c r="V23" s="1396"/>
      <c r="W23" s="1395"/>
      <c r="X23" s="1395"/>
      <c r="Y23" s="1395"/>
      <c r="Z23" s="1395"/>
      <c r="AA23" s="1395"/>
      <c r="AB23" s="1395"/>
      <c r="AC23" s="1395"/>
      <c r="AD23" s="1395"/>
      <c r="AE23" s="1395"/>
      <c r="AF23" s="1395" t="s">
        <v>24</v>
      </c>
      <c r="AG23" s="1395"/>
      <c r="AH23" s="1395" t="s">
        <v>23</v>
      </c>
      <c r="AI23" s="1395"/>
      <c r="AJ23" s="1386" t="s">
        <v>22</v>
      </c>
      <c r="AK23" s="1386" t="s">
        <v>21</v>
      </c>
      <c r="AL23" s="1386" t="s">
        <v>20</v>
      </c>
      <c r="AM23" s="1386" t="s">
        <v>19</v>
      </c>
      <c r="AN23" s="1386" t="s">
        <v>18</v>
      </c>
      <c r="AO23" s="1386" t="s">
        <v>17</v>
      </c>
      <c r="AP23" s="1386" t="s">
        <v>16</v>
      </c>
      <c r="AQ23" s="1397" t="s">
        <v>13</v>
      </c>
      <c r="AR23" s="1395"/>
      <c r="AS23" s="1395"/>
      <c r="AT23" s="1395"/>
      <c r="AU23" s="1395"/>
      <c r="AV23" s="1400"/>
    </row>
    <row r="24" spans="1:48" s="26" customFormat="1" ht="96.75" customHeight="1" x14ac:dyDescent="0.25">
      <c r="A24" s="1388"/>
      <c r="B24" s="1391"/>
      <c r="C24" s="1388"/>
      <c r="D24" s="1388"/>
      <c r="E24" s="1402"/>
      <c r="F24" s="1404"/>
      <c r="G24" s="1404"/>
      <c r="H24" s="1404"/>
      <c r="I24" s="1408"/>
      <c r="J24" s="1408"/>
      <c r="K24" s="1408"/>
      <c r="L24" s="1404"/>
      <c r="M24" s="1388"/>
      <c r="N24" s="1388"/>
      <c r="O24" s="1388"/>
      <c r="P24" s="1395"/>
      <c r="Q24" s="1395"/>
      <c r="R24" s="1395"/>
      <c r="S24" s="1406"/>
      <c r="T24" s="1406"/>
      <c r="U24" s="1396"/>
      <c r="V24" s="1396"/>
      <c r="W24" s="1395"/>
      <c r="X24" s="1395"/>
      <c r="Y24" s="1395"/>
      <c r="Z24" s="1395"/>
      <c r="AA24" s="1395"/>
      <c r="AB24" s="1395"/>
      <c r="AC24" s="1395"/>
      <c r="AD24" s="1395"/>
      <c r="AE24" s="1395"/>
      <c r="AF24" s="193" t="s">
        <v>15</v>
      </c>
      <c r="AG24" s="193" t="s">
        <v>14</v>
      </c>
      <c r="AH24" s="194" t="s">
        <v>3</v>
      </c>
      <c r="AI24" s="194" t="s">
        <v>13</v>
      </c>
      <c r="AJ24" s="1388"/>
      <c r="AK24" s="1388"/>
      <c r="AL24" s="1388"/>
      <c r="AM24" s="1388"/>
      <c r="AN24" s="1388"/>
      <c r="AO24" s="1388"/>
      <c r="AP24" s="1388"/>
      <c r="AQ24" s="1398"/>
      <c r="AR24" s="1395"/>
      <c r="AS24" s="1395"/>
      <c r="AT24" s="1395"/>
      <c r="AU24" s="1395"/>
      <c r="AV24" s="1400"/>
    </row>
    <row r="25" spans="1:48" s="20" customFormat="1" ht="11.25" x14ac:dyDescent="0.2">
      <c r="A25" s="25">
        <v>1</v>
      </c>
      <c r="B25" s="25">
        <v>2</v>
      </c>
      <c r="C25" s="25">
        <v>4</v>
      </c>
      <c r="D25" s="25">
        <v>5</v>
      </c>
      <c r="E25" s="25">
        <v>6</v>
      </c>
      <c r="F25" s="25">
        <f t="shared" ref="F25:AV25" si="0">E25+1</f>
        <v>7</v>
      </c>
      <c r="G25" s="25">
        <f t="shared" si="0"/>
        <v>8</v>
      </c>
      <c r="H25" s="25">
        <f t="shared" si="0"/>
        <v>9</v>
      </c>
      <c r="I25" s="25">
        <f t="shared" si="0"/>
        <v>10</v>
      </c>
      <c r="J25" s="25">
        <f t="shared" si="0"/>
        <v>11</v>
      </c>
      <c r="K25" s="25">
        <f t="shared" si="0"/>
        <v>12</v>
      </c>
      <c r="L25" s="25">
        <f t="shared" si="0"/>
        <v>13</v>
      </c>
      <c r="M25" s="25">
        <f t="shared" si="0"/>
        <v>14</v>
      </c>
      <c r="N25" s="25">
        <f t="shared" si="0"/>
        <v>15</v>
      </c>
      <c r="O25" s="25">
        <f t="shared" si="0"/>
        <v>16</v>
      </c>
      <c r="P25" s="25">
        <f t="shared" si="0"/>
        <v>17</v>
      </c>
      <c r="Q25" s="25">
        <f t="shared" si="0"/>
        <v>18</v>
      </c>
      <c r="R25" s="25">
        <f t="shared" si="0"/>
        <v>19</v>
      </c>
      <c r="S25" s="25">
        <f t="shared" si="0"/>
        <v>20</v>
      </c>
      <c r="T25" s="25">
        <f t="shared" si="0"/>
        <v>21</v>
      </c>
      <c r="U25" s="25">
        <f t="shared" si="0"/>
        <v>22</v>
      </c>
      <c r="V25" s="25">
        <f t="shared" si="0"/>
        <v>23</v>
      </c>
      <c r="W25" s="25">
        <f t="shared" si="0"/>
        <v>24</v>
      </c>
      <c r="X25" s="25">
        <f t="shared" si="0"/>
        <v>25</v>
      </c>
      <c r="Y25" s="25">
        <f t="shared" si="0"/>
        <v>26</v>
      </c>
      <c r="Z25" s="25">
        <f t="shared" si="0"/>
        <v>27</v>
      </c>
      <c r="AA25" s="25">
        <f t="shared" si="0"/>
        <v>28</v>
      </c>
      <c r="AB25" s="25">
        <f t="shared" si="0"/>
        <v>29</v>
      </c>
      <c r="AC25" s="25">
        <f t="shared" si="0"/>
        <v>30</v>
      </c>
      <c r="AD25" s="25">
        <f t="shared" si="0"/>
        <v>31</v>
      </c>
      <c r="AE25" s="25">
        <f t="shared" si="0"/>
        <v>32</v>
      </c>
      <c r="AF25" s="25">
        <f t="shared" si="0"/>
        <v>33</v>
      </c>
      <c r="AG25" s="25">
        <f t="shared" si="0"/>
        <v>34</v>
      </c>
      <c r="AH25" s="25">
        <f t="shared" si="0"/>
        <v>35</v>
      </c>
      <c r="AI25" s="25">
        <f t="shared" si="0"/>
        <v>36</v>
      </c>
      <c r="AJ25" s="25">
        <f t="shared" si="0"/>
        <v>37</v>
      </c>
      <c r="AK25" s="25">
        <f t="shared" si="0"/>
        <v>38</v>
      </c>
      <c r="AL25" s="25">
        <f t="shared" si="0"/>
        <v>39</v>
      </c>
      <c r="AM25" s="25">
        <f t="shared" si="0"/>
        <v>40</v>
      </c>
      <c r="AN25" s="25">
        <f t="shared" si="0"/>
        <v>41</v>
      </c>
      <c r="AO25" s="25">
        <f t="shared" si="0"/>
        <v>42</v>
      </c>
      <c r="AP25" s="25">
        <f t="shared" si="0"/>
        <v>43</v>
      </c>
      <c r="AQ25" s="25">
        <f t="shared" si="0"/>
        <v>44</v>
      </c>
      <c r="AR25" s="25">
        <f t="shared" si="0"/>
        <v>45</v>
      </c>
      <c r="AS25" s="25">
        <f t="shared" si="0"/>
        <v>46</v>
      </c>
      <c r="AT25" s="25">
        <f t="shared" si="0"/>
        <v>47</v>
      </c>
      <c r="AU25" s="25">
        <f t="shared" si="0"/>
        <v>48</v>
      </c>
      <c r="AV25" s="25">
        <f t="shared" si="0"/>
        <v>49</v>
      </c>
    </row>
    <row r="26" spans="1:48" s="20" customFormat="1" ht="11.25" x14ac:dyDescent="0.2">
      <c r="A26" s="23"/>
      <c r="B26" s="21"/>
      <c r="C26" s="21"/>
      <c r="D26" s="23"/>
      <c r="E26" s="23"/>
      <c r="F26" s="23"/>
      <c r="G26" s="23"/>
      <c r="H26" s="23"/>
      <c r="I26" s="23"/>
      <c r="J26" s="23"/>
      <c r="K26" s="23"/>
      <c r="L26" s="23"/>
      <c r="M26" s="21"/>
      <c r="N26" s="21"/>
      <c r="O26" s="21"/>
      <c r="P26" s="24"/>
      <c r="Q26" s="21"/>
      <c r="R26" s="24"/>
      <c r="S26" s="21"/>
      <c r="T26" s="21"/>
      <c r="U26" s="23"/>
      <c r="V26" s="23"/>
      <c r="W26" s="21"/>
      <c r="X26" s="24"/>
      <c r="Y26" s="21"/>
      <c r="Z26" s="22"/>
      <c r="AA26" s="24"/>
      <c r="AB26" s="24"/>
      <c r="AC26" s="24"/>
      <c r="AD26" s="24"/>
      <c r="AE26" s="24"/>
      <c r="AF26" s="23"/>
      <c r="AG26" s="21"/>
      <c r="AH26" s="22"/>
      <c r="AI26" s="22"/>
      <c r="AJ26" s="22"/>
      <c r="AK26" s="22"/>
      <c r="AL26" s="21"/>
      <c r="AM26" s="21"/>
      <c r="AN26" s="22"/>
      <c r="AO26" s="21"/>
      <c r="AP26" s="22"/>
      <c r="AQ26" s="22"/>
      <c r="AR26" s="22"/>
      <c r="AS26" s="22"/>
      <c r="AT26" s="22"/>
      <c r="AU26" s="21"/>
      <c r="AV26" s="21"/>
    </row>
  </sheetData>
  <mergeCells count="67">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L23:AL24"/>
    <mergeCell ref="AM23:AM24"/>
    <mergeCell ref="AN23:AN24"/>
    <mergeCell ref="AO23:AO24"/>
    <mergeCell ref="AS22:AS24"/>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s>
  <printOptions horizontalCentered="1"/>
  <pageMargins left="0.59055118110236227" right="0.59055118110236227" top="0.59055118110236227" bottom="0.59055118110236227" header="0" footer="0"/>
  <pageSetup paperSize="8" scale="36"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3"/>
  <sheetViews>
    <sheetView view="pageBreakPreview" topLeftCell="A10" zoomScaleNormal="90" zoomScaleSheetLayoutView="100" workbookViewId="0">
      <selection activeCell="A15" sqref="A15:B15"/>
    </sheetView>
  </sheetViews>
  <sheetFormatPr defaultRowHeight="15.75" x14ac:dyDescent="0.25"/>
  <cols>
    <col min="1" max="2" width="66.140625" style="162" customWidth="1"/>
    <col min="3" max="256" width="9.140625" style="163"/>
    <col min="257" max="258" width="66.140625" style="163" customWidth="1"/>
    <col min="259" max="512" width="9.140625" style="163"/>
    <col min="513" max="514" width="66.140625" style="163" customWidth="1"/>
    <col min="515" max="768" width="9.140625" style="163"/>
    <col min="769" max="770" width="66.140625" style="163" customWidth="1"/>
    <col min="771" max="1024" width="9.140625" style="163"/>
    <col min="1025" max="1026" width="66.140625" style="163" customWidth="1"/>
    <col min="1027" max="1280" width="9.140625" style="163"/>
    <col min="1281" max="1282" width="66.140625" style="163" customWidth="1"/>
    <col min="1283" max="1536" width="9.140625" style="163"/>
    <col min="1537" max="1538" width="66.140625" style="163" customWidth="1"/>
    <col min="1539" max="1792" width="9.140625" style="163"/>
    <col min="1793" max="1794" width="66.140625" style="163" customWidth="1"/>
    <col min="1795" max="2048" width="9.140625" style="163"/>
    <col min="2049" max="2050" width="66.140625" style="163" customWidth="1"/>
    <col min="2051" max="2304" width="9.140625" style="163"/>
    <col min="2305" max="2306" width="66.140625" style="163" customWidth="1"/>
    <col min="2307" max="2560" width="9.140625" style="163"/>
    <col min="2561" max="2562" width="66.140625" style="163" customWidth="1"/>
    <col min="2563" max="2816" width="9.140625" style="163"/>
    <col min="2817" max="2818" width="66.140625" style="163" customWidth="1"/>
    <col min="2819" max="3072" width="9.140625" style="163"/>
    <col min="3073" max="3074" width="66.140625" style="163" customWidth="1"/>
    <col min="3075" max="3328" width="9.140625" style="163"/>
    <col min="3329" max="3330" width="66.140625" style="163" customWidth="1"/>
    <col min="3331" max="3584" width="9.140625" style="163"/>
    <col min="3585" max="3586" width="66.140625" style="163" customWidth="1"/>
    <col min="3587" max="3840" width="9.140625" style="163"/>
    <col min="3841" max="3842" width="66.140625" style="163" customWidth="1"/>
    <col min="3843" max="4096" width="9.140625" style="163"/>
    <col min="4097" max="4098" width="66.140625" style="163" customWidth="1"/>
    <col min="4099" max="4352" width="9.140625" style="163"/>
    <col min="4353" max="4354" width="66.140625" style="163" customWidth="1"/>
    <col min="4355" max="4608" width="9.140625" style="163"/>
    <col min="4609" max="4610" width="66.140625" style="163" customWidth="1"/>
    <col min="4611" max="4864" width="9.140625" style="163"/>
    <col min="4865" max="4866" width="66.140625" style="163" customWidth="1"/>
    <col min="4867" max="5120" width="9.140625" style="163"/>
    <col min="5121" max="5122" width="66.140625" style="163" customWidth="1"/>
    <col min="5123" max="5376" width="9.140625" style="163"/>
    <col min="5377" max="5378" width="66.140625" style="163" customWidth="1"/>
    <col min="5379" max="5632" width="9.140625" style="163"/>
    <col min="5633" max="5634" width="66.140625" style="163" customWidth="1"/>
    <col min="5635" max="5888" width="9.140625" style="163"/>
    <col min="5889" max="5890" width="66.140625" style="163" customWidth="1"/>
    <col min="5891" max="6144" width="9.140625" style="163"/>
    <col min="6145" max="6146" width="66.140625" style="163" customWidth="1"/>
    <col min="6147" max="6400" width="9.140625" style="163"/>
    <col min="6401" max="6402" width="66.140625" style="163" customWidth="1"/>
    <col min="6403" max="6656" width="9.140625" style="163"/>
    <col min="6657" max="6658" width="66.140625" style="163" customWidth="1"/>
    <col min="6659" max="6912" width="9.140625" style="163"/>
    <col min="6913" max="6914" width="66.140625" style="163" customWidth="1"/>
    <col min="6915" max="7168" width="9.140625" style="163"/>
    <col min="7169" max="7170" width="66.140625" style="163" customWidth="1"/>
    <col min="7171" max="7424" width="9.140625" style="163"/>
    <col min="7425" max="7426" width="66.140625" style="163" customWidth="1"/>
    <col min="7427" max="7680" width="9.140625" style="163"/>
    <col min="7681" max="7682" width="66.140625" style="163" customWidth="1"/>
    <col min="7683" max="7936" width="9.140625" style="163"/>
    <col min="7937" max="7938" width="66.140625" style="163" customWidth="1"/>
    <col min="7939" max="8192" width="9.140625" style="163"/>
    <col min="8193" max="8194" width="66.140625" style="163" customWidth="1"/>
    <col min="8195" max="8448" width="9.140625" style="163"/>
    <col min="8449" max="8450" width="66.140625" style="163" customWidth="1"/>
    <col min="8451" max="8704" width="9.140625" style="163"/>
    <col min="8705" max="8706" width="66.140625" style="163" customWidth="1"/>
    <col min="8707" max="8960" width="9.140625" style="163"/>
    <col min="8961" max="8962" width="66.140625" style="163" customWidth="1"/>
    <col min="8963" max="9216" width="9.140625" style="163"/>
    <col min="9217" max="9218" width="66.140625" style="163" customWidth="1"/>
    <col min="9219" max="9472" width="9.140625" style="163"/>
    <col min="9473" max="9474" width="66.140625" style="163" customWidth="1"/>
    <col min="9475" max="9728" width="9.140625" style="163"/>
    <col min="9729" max="9730" width="66.140625" style="163" customWidth="1"/>
    <col min="9731" max="9984" width="9.140625" style="163"/>
    <col min="9985" max="9986" width="66.140625" style="163" customWidth="1"/>
    <col min="9987" max="10240" width="9.140625" style="163"/>
    <col min="10241" max="10242" width="66.140625" style="163" customWidth="1"/>
    <col min="10243" max="10496" width="9.140625" style="163"/>
    <col min="10497" max="10498" width="66.140625" style="163" customWidth="1"/>
    <col min="10499" max="10752" width="9.140625" style="163"/>
    <col min="10753" max="10754" width="66.140625" style="163" customWidth="1"/>
    <col min="10755" max="11008" width="9.140625" style="163"/>
    <col min="11009" max="11010" width="66.140625" style="163" customWidth="1"/>
    <col min="11011" max="11264" width="9.140625" style="163"/>
    <col min="11265" max="11266" width="66.140625" style="163" customWidth="1"/>
    <col min="11267" max="11520" width="9.140625" style="163"/>
    <col min="11521" max="11522" width="66.140625" style="163" customWidth="1"/>
    <col min="11523" max="11776" width="9.140625" style="163"/>
    <col min="11777" max="11778" width="66.140625" style="163" customWidth="1"/>
    <col min="11779" max="12032" width="9.140625" style="163"/>
    <col min="12033" max="12034" width="66.140625" style="163" customWidth="1"/>
    <col min="12035" max="12288" width="9.140625" style="163"/>
    <col min="12289" max="12290" width="66.140625" style="163" customWidth="1"/>
    <col min="12291" max="12544" width="9.140625" style="163"/>
    <col min="12545" max="12546" width="66.140625" style="163" customWidth="1"/>
    <col min="12547" max="12800" width="9.140625" style="163"/>
    <col min="12801" max="12802" width="66.140625" style="163" customWidth="1"/>
    <col min="12803" max="13056" width="9.140625" style="163"/>
    <col min="13057" max="13058" width="66.140625" style="163" customWidth="1"/>
    <col min="13059" max="13312" width="9.140625" style="163"/>
    <col min="13313" max="13314" width="66.140625" style="163" customWidth="1"/>
    <col min="13315" max="13568" width="9.140625" style="163"/>
    <col min="13569" max="13570" width="66.140625" style="163" customWidth="1"/>
    <col min="13571" max="13824" width="9.140625" style="163"/>
    <col min="13825" max="13826" width="66.140625" style="163" customWidth="1"/>
    <col min="13827" max="14080" width="9.140625" style="163"/>
    <col min="14081" max="14082" width="66.140625" style="163" customWidth="1"/>
    <col min="14083" max="14336" width="9.140625" style="163"/>
    <col min="14337" max="14338" width="66.140625" style="163" customWidth="1"/>
    <col min="14339" max="14592" width="9.140625" style="163"/>
    <col min="14593" max="14594" width="66.140625" style="163" customWidth="1"/>
    <col min="14595" max="14848" width="9.140625" style="163"/>
    <col min="14849" max="14850" width="66.140625" style="163" customWidth="1"/>
    <col min="14851" max="15104" width="9.140625" style="163"/>
    <col min="15105" max="15106" width="66.140625" style="163" customWidth="1"/>
    <col min="15107" max="15360" width="9.140625" style="163"/>
    <col min="15361" max="15362" width="66.140625" style="163" customWidth="1"/>
    <col min="15363" max="15616" width="9.140625" style="163"/>
    <col min="15617" max="15618" width="66.140625" style="163" customWidth="1"/>
    <col min="15619" max="15872" width="9.140625" style="163"/>
    <col min="15873" max="15874" width="66.140625" style="163" customWidth="1"/>
    <col min="15875" max="16128" width="9.140625" style="163"/>
    <col min="16129" max="16130" width="66.140625" style="163" customWidth="1"/>
    <col min="16131" max="16384" width="9.140625" style="163"/>
  </cols>
  <sheetData>
    <row r="1" spans="1:8" ht="18.75" x14ac:dyDescent="0.25">
      <c r="B1" s="43" t="s">
        <v>70</v>
      </c>
    </row>
    <row r="2" spans="1:8" ht="18.75" x14ac:dyDescent="0.3">
      <c r="B2" s="15" t="s">
        <v>12</v>
      </c>
    </row>
    <row r="3" spans="1:8" ht="18.75" x14ac:dyDescent="0.3">
      <c r="B3" s="15" t="s">
        <v>482</v>
      </c>
    </row>
    <row r="4" spans="1:8" x14ac:dyDescent="0.25">
      <c r="B4" s="47"/>
    </row>
    <row r="5" spans="1:8" ht="18.75" x14ac:dyDescent="0.3">
      <c r="A5" s="1410" t="s">
        <v>326</v>
      </c>
      <c r="B5" s="1410"/>
      <c r="C5" s="93"/>
      <c r="D5" s="93"/>
      <c r="E5" s="93"/>
      <c r="F5" s="93"/>
      <c r="G5" s="93"/>
      <c r="H5" s="93"/>
    </row>
    <row r="6" spans="1:8" ht="18.75" x14ac:dyDescent="0.3">
      <c r="A6" s="198"/>
      <c r="B6" s="198"/>
      <c r="C6" s="198"/>
      <c r="D6" s="198"/>
      <c r="E6" s="198"/>
      <c r="F6" s="198"/>
      <c r="G6" s="198"/>
      <c r="H6" s="198"/>
    </row>
    <row r="7" spans="1:8" ht="18.75" x14ac:dyDescent="0.25">
      <c r="A7" s="1176" t="s">
        <v>11</v>
      </c>
      <c r="B7" s="1176"/>
      <c r="C7" s="197"/>
      <c r="D7" s="197"/>
      <c r="E7" s="197"/>
      <c r="F7" s="197"/>
      <c r="G7" s="197"/>
      <c r="H7" s="197"/>
    </row>
    <row r="8" spans="1:8" ht="18.75" x14ac:dyDescent="0.25">
      <c r="A8" s="197"/>
      <c r="B8" s="197"/>
      <c r="C8" s="197"/>
      <c r="D8" s="197"/>
      <c r="E8" s="197"/>
      <c r="F8" s="197"/>
      <c r="G8" s="197"/>
      <c r="H8" s="197"/>
    </row>
    <row r="9" spans="1:8" x14ac:dyDescent="0.25">
      <c r="A9" s="1290" t="s">
        <v>8</v>
      </c>
      <c r="B9" s="1290"/>
      <c r="C9" s="195"/>
      <c r="D9" s="195"/>
      <c r="E9" s="195"/>
      <c r="F9" s="195"/>
      <c r="G9" s="195"/>
      <c r="H9" s="195"/>
    </row>
    <row r="10" spans="1:8" x14ac:dyDescent="0.25">
      <c r="A10" s="1173" t="s">
        <v>10</v>
      </c>
      <c r="B10" s="1173"/>
      <c r="C10" s="196"/>
      <c r="D10" s="196"/>
      <c r="E10" s="196"/>
      <c r="F10" s="196"/>
      <c r="G10" s="196"/>
      <c r="H10" s="196"/>
    </row>
    <row r="11" spans="1:8" ht="18.75" x14ac:dyDescent="0.25">
      <c r="A11" s="197"/>
      <c r="B11" s="197"/>
      <c r="C11" s="197"/>
      <c r="D11" s="197"/>
      <c r="E11" s="197"/>
      <c r="F11" s="197"/>
      <c r="G11" s="197"/>
      <c r="H11" s="197"/>
    </row>
    <row r="12" spans="1:8" ht="30.75" customHeight="1" x14ac:dyDescent="0.25">
      <c r="A12" s="1290" t="s">
        <v>8</v>
      </c>
      <c r="B12" s="1290"/>
      <c r="C12" s="195"/>
      <c r="D12" s="195"/>
      <c r="E12" s="195"/>
      <c r="F12" s="195"/>
      <c r="G12" s="195"/>
      <c r="H12" s="195"/>
    </row>
    <row r="13" spans="1:8" x14ac:dyDescent="0.25">
      <c r="A13" s="1173" t="s">
        <v>9</v>
      </c>
      <c r="B13" s="1173"/>
      <c r="C13" s="196"/>
      <c r="D13" s="196"/>
      <c r="E13" s="196"/>
      <c r="F13" s="196"/>
      <c r="G13" s="196"/>
      <c r="H13" s="196"/>
    </row>
    <row r="14" spans="1:8" ht="18.75" x14ac:dyDescent="0.25">
      <c r="A14" s="11"/>
      <c r="B14" s="11"/>
      <c r="C14" s="11"/>
      <c r="D14" s="11"/>
      <c r="E14" s="11"/>
      <c r="F14" s="11"/>
      <c r="G14" s="11"/>
      <c r="H14" s="11"/>
    </row>
    <row r="15" spans="1:8" x14ac:dyDescent="0.25">
      <c r="A15" s="1290" t="s">
        <v>8</v>
      </c>
      <c r="B15" s="1290"/>
      <c r="C15" s="195"/>
      <c r="D15" s="195"/>
      <c r="E15" s="195"/>
      <c r="F15" s="195"/>
      <c r="G15" s="195"/>
      <c r="H15" s="195"/>
    </row>
    <row r="16" spans="1:8" x14ac:dyDescent="0.25">
      <c r="A16" s="1173" t="s">
        <v>7</v>
      </c>
      <c r="B16" s="1173"/>
      <c r="C16" s="196"/>
      <c r="D16" s="196"/>
      <c r="E16" s="196"/>
      <c r="F16" s="196"/>
      <c r="G16" s="196"/>
      <c r="H16" s="196"/>
    </row>
    <row r="17" spans="1:2" x14ac:dyDescent="0.25">
      <c r="B17" s="164"/>
    </row>
    <row r="18" spans="1:2" ht="33.75" customHeight="1" x14ac:dyDescent="0.25">
      <c r="A18" s="1414" t="s">
        <v>471</v>
      </c>
      <c r="B18" s="1415"/>
    </row>
    <row r="19" spans="1:2" x14ac:dyDescent="0.25">
      <c r="B19" s="47"/>
    </row>
    <row r="20" spans="1:2" ht="16.5" thickBot="1" x14ac:dyDescent="0.3">
      <c r="B20" s="165"/>
    </row>
    <row r="21" spans="1:2" ht="16.5" thickBot="1" x14ac:dyDescent="0.3">
      <c r="A21" s="166" t="s">
        <v>337</v>
      </c>
      <c r="B21" s="167"/>
    </row>
    <row r="22" spans="1:2" ht="16.5" thickBot="1" x14ac:dyDescent="0.3">
      <c r="A22" s="166" t="s">
        <v>338</v>
      </c>
      <c r="B22" s="167" t="s">
        <v>485</v>
      </c>
    </row>
    <row r="23" spans="1:2" ht="16.5" thickBot="1" x14ac:dyDescent="0.3">
      <c r="A23" s="166" t="s">
        <v>323</v>
      </c>
      <c r="B23" s="168" t="s">
        <v>486</v>
      </c>
    </row>
    <row r="24" spans="1:2" ht="16.5" thickBot="1" x14ac:dyDescent="0.3">
      <c r="A24" s="166" t="s">
        <v>339</v>
      </c>
      <c r="B24" s="168"/>
    </row>
    <row r="25" spans="1:2" ht="16.5" thickBot="1" x14ac:dyDescent="0.3">
      <c r="A25" s="169" t="s">
        <v>340</v>
      </c>
      <c r="B25" s="167">
        <v>2019</v>
      </c>
    </row>
    <row r="26" spans="1:2" ht="30.75" thickBot="1" x14ac:dyDescent="0.3">
      <c r="A26" s="170" t="s">
        <v>341</v>
      </c>
      <c r="B26" s="171" t="s">
        <v>342</v>
      </c>
    </row>
    <row r="27" spans="1:2" ht="29.25" thickBot="1" x14ac:dyDescent="0.3">
      <c r="A27" s="178" t="s">
        <v>487</v>
      </c>
      <c r="B27" s="173"/>
    </row>
    <row r="28" spans="1:2" ht="16.5" thickBot="1" x14ac:dyDescent="0.3">
      <c r="A28" s="173" t="s">
        <v>343</v>
      </c>
      <c r="B28" s="173" t="s">
        <v>489</v>
      </c>
    </row>
    <row r="29" spans="1:2" ht="29.25" thickBot="1" x14ac:dyDescent="0.3">
      <c r="A29" s="179" t="s">
        <v>344</v>
      </c>
      <c r="B29" s="173"/>
    </row>
    <row r="30" spans="1:2" ht="29.25" thickBot="1" x14ac:dyDescent="0.3">
      <c r="A30" s="179" t="s">
        <v>345</v>
      </c>
      <c r="B30" s="173" t="s">
        <v>488</v>
      </c>
    </row>
    <row r="31" spans="1:2" ht="16.5" thickBot="1" x14ac:dyDescent="0.3">
      <c r="A31" s="173" t="s">
        <v>346</v>
      </c>
      <c r="B31" s="173"/>
    </row>
    <row r="32" spans="1:2" ht="29.25" thickBot="1" x14ac:dyDescent="0.3">
      <c r="A32" s="179" t="s">
        <v>347</v>
      </c>
      <c r="B32" s="173" t="s">
        <v>488</v>
      </c>
    </row>
    <row r="33" spans="1:2" ht="16.5" thickBot="1" x14ac:dyDescent="0.3">
      <c r="A33" s="173" t="s">
        <v>348</v>
      </c>
      <c r="B33" s="173" t="s">
        <v>488</v>
      </c>
    </row>
    <row r="34" spans="1:2" ht="16.5" thickBot="1" x14ac:dyDescent="0.3">
      <c r="A34" s="173" t="s">
        <v>349</v>
      </c>
      <c r="B34" s="173" t="s">
        <v>488</v>
      </c>
    </row>
    <row r="35" spans="1:2" ht="16.5" thickBot="1" x14ac:dyDescent="0.3">
      <c r="A35" s="173" t="s">
        <v>350</v>
      </c>
      <c r="B35" s="173" t="s">
        <v>488</v>
      </c>
    </row>
    <row r="36" spans="1:2" ht="16.5" thickBot="1" x14ac:dyDescent="0.3">
      <c r="A36" s="173" t="s">
        <v>351</v>
      </c>
      <c r="B36" s="173" t="s">
        <v>488</v>
      </c>
    </row>
    <row r="37" spans="1:2" ht="29.25" thickBot="1" x14ac:dyDescent="0.3">
      <c r="A37" s="179" t="s">
        <v>352</v>
      </c>
      <c r="B37" s="173"/>
    </row>
    <row r="38" spans="1:2" ht="16.5" thickBot="1" x14ac:dyDescent="0.3">
      <c r="A38" s="173" t="s">
        <v>348</v>
      </c>
      <c r="B38" s="173"/>
    </row>
    <row r="39" spans="1:2" ht="16.5" thickBot="1" x14ac:dyDescent="0.3">
      <c r="A39" s="173" t="s">
        <v>349</v>
      </c>
      <c r="B39" s="173"/>
    </row>
    <row r="40" spans="1:2" ht="16.5" thickBot="1" x14ac:dyDescent="0.3">
      <c r="A40" s="173" t="s">
        <v>350</v>
      </c>
      <c r="B40" s="173"/>
    </row>
    <row r="41" spans="1:2" ht="16.5" thickBot="1" x14ac:dyDescent="0.3">
      <c r="A41" s="173" t="s">
        <v>351</v>
      </c>
      <c r="B41" s="173"/>
    </row>
    <row r="42" spans="1:2" ht="29.25" thickBot="1" x14ac:dyDescent="0.3">
      <c r="A42" s="179" t="s">
        <v>353</v>
      </c>
      <c r="B42" s="173"/>
    </row>
    <row r="43" spans="1:2" ht="16.5" thickBot="1" x14ac:dyDescent="0.3">
      <c r="A43" s="173" t="s">
        <v>348</v>
      </c>
      <c r="B43" s="173"/>
    </row>
    <row r="44" spans="1:2" ht="16.5" thickBot="1" x14ac:dyDescent="0.3">
      <c r="A44" s="173" t="s">
        <v>349</v>
      </c>
      <c r="B44" s="173"/>
    </row>
    <row r="45" spans="1:2" ht="16.5" thickBot="1" x14ac:dyDescent="0.3">
      <c r="A45" s="173" t="s">
        <v>350</v>
      </c>
      <c r="B45" s="173"/>
    </row>
    <row r="46" spans="1:2" ht="16.5" thickBot="1" x14ac:dyDescent="0.3">
      <c r="A46" s="173" t="s">
        <v>351</v>
      </c>
      <c r="B46" s="173"/>
    </row>
    <row r="47" spans="1:2" ht="29.25" thickBot="1" x14ac:dyDescent="0.3">
      <c r="A47" s="172" t="s">
        <v>354</v>
      </c>
      <c r="B47" s="180"/>
    </row>
    <row r="48" spans="1:2" ht="16.5" thickBot="1" x14ac:dyDescent="0.3">
      <c r="A48" s="174" t="s">
        <v>346</v>
      </c>
      <c r="B48" s="180"/>
    </row>
    <row r="49" spans="1:2" ht="16.5" thickBot="1" x14ac:dyDescent="0.3">
      <c r="A49" s="174" t="s">
        <v>355</v>
      </c>
      <c r="B49" s="180"/>
    </row>
    <row r="50" spans="1:2" ht="16.5" thickBot="1" x14ac:dyDescent="0.3">
      <c r="A50" s="174" t="s">
        <v>356</v>
      </c>
      <c r="B50" s="180"/>
    </row>
    <row r="51" spans="1:2" ht="16.5" thickBot="1" x14ac:dyDescent="0.3">
      <c r="A51" s="174" t="s">
        <v>357</v>
      </c>
      <c r="B51" s="180"/>
    </row>
    <row r="52" spans="1:2" ht="16.5" thickBot="1" x14ac:dyDescent="0.3">
      <c r="A52" s="169" t="s">
        <v>358</v>
      </c>
      <c r="B52" s="181"/>
    </row>
    <row r="53" spans="1:2" ht="16.5" thickBot="1" x14ac:dyDescent="0.3">
      <c r="A53" s="169" t="s">
        <v>359</v>
      </c>
      <c r="B53" s="181"/>
    </row>
    <row r="54" spans="1:2" ht="16.5" thickBot="1" x14ac:dyDescent="0.3">
      <c r="A54" s="169" t="s">
        <v>360</v>
      </c>
      <c r="B54" s="181"/>
    </row>
    <row r="55" spans="1:2" ht="16.5" thickBot="1" x14ac:dyDescent="0.3">
      <c r="A55" s="170" t="s">
        <v>361</v>
      </c>
      <c r="B55" s="171"/>
    </row>
    <row r="56" spans="1:2" x14ac:dyDescent="0.25">
      <c r="A56" s="172" t="s">
        <v>362</v>
      </c>
      <c r="B56" s="1411" t="s">
        <v>363</v>
      </c>
    </row>
    <row r="57" spans="1:2" x14ac:dyDescent="0.25">
      <c r="A57" s="176" t="s">
        <v>364</v>
      </c>
      <c r="B57" s="1412"/>
    </row>
    <row r="58" spans="1:2" x14ac:dyDescent="0.25">
      <c r="A58" s="176" t="s">
        <v>365</v>
      </c>
      <c r="B58" s="1412"/>
    </row>
    <row r="59" spans="1:2" x14ac:dyDescent="0.25">
      <c r="A59" s="176" t="s">
        <v>366</v>
      </c>
      <c r="B59" s="1412"/>
    </row>
    <row r="60" spans="1:2" x14ac:dyDescent="0.25">
      <c r="A60" s="176" t="s">
        <v>367</v>
      </c>
      <c r="B60" s="1412"/>
    </row>
    <row r="61" spans="1:2" ht="16.5" thickBot="1" x14ac:dyDescent="0.3">
      <c r="A61" s="177" t="s">
        <v>368</v>
      </c>
      <c r="B61" s="1413"/>
    </row>
    <row r="62" spans="1:2" ht="30.75" thickBot="1" x14ac:dyDescent="0.3">
      <c r="A62" s="174" t="s">
        <v>369</v>
      </c>
      <c r="B62" s="175"/>
    </row>
    <row r="63" spans="1:2" ht="29.25" thickBot="1" x14ac:dyDescent="0.3">
      <c r="A63" s="169" t="s">
        <v>370</v>
      </c>
      <c r="B63" s="175"/>
    </row>
    <row r="64" spans="1:2" ht="16.5" thickBot="1" x14ac:dyDescent="0.3">
      <c r="A64" s="174" t="s">
        <v>346</v>
      </c>
      <c r="B64" s="182"/>
    </row>
    <row r="65" spans="1:2" ht="16.5" thickBot="1" x14ac:dyDescent="0.3">
      <c r="A65" s="174" t="s">
        <v>371</v>
      </c>
      <c r="B65" s="175"/>
    </row>
    <row r="66" spans="1:2" ht="16.5" thickBot="1" x14ac:dyDescent="0.3">
      <c r="A66" s="174" t="s">
        <v>372</v>
      </c>
      <c r="B66" s="182"/>
    </row>
    <row r="67" spans="1:2" ht="30.75" thickBot="1" x14ac:dyDescent="0.3">
      <c r="A67" s="183" t="s">
        <v>373</v>
      </c>
      <c r="B67" s="199" t="s">
        <v>374</v>
      </c>
    </row>
    <row r="68" spans="1:2" ht="16.5" thickBot="1" x14ac:dyDescent="0.3">
      <c r="A68" s="169" t="s">
        <v>375</v>
      </c>
      <c r="B68" s="181"/>
    </row>
    <row r="69" spans="1:2" ht="16.5" thickBot="1" x14ac:dyDescent="0.3">
      <c r="A69" s="176" t="s">
        <v>376</v>
      </c>
      <c r="B69" s="184"/>
    </row>
    <row r="70" spans="1:2" ht="16.5" thickBot="1" x14ac:dyDescent="0.3">
      <c r="A70" s="176" t="s">
        <v>377</v>
      </c>
      <c r="B70" s="184"/>
    </row>
    <row r="71" spans="1:2" ht="16.5" thickBot="1" x14ac:dyDescent="0.3">
      <c r="A71" s="176" t="s">
        <v>378</v>
      </c>
      <c r="B71" s="184"/>
    </row>
    <row r="72" spans="1:2" ht="45.75" thickBot="1" x14ac:dyDescent="0.3">
      <c r="A72" s="185" t="s">
        <v>379</v>
      </c>
      <c r="B72" s="182" t="s">
        <v>380</v>
      </c>
    </row>
    <row r="73" spans="1:2" ht="28.5" x14ac:dyDescent="0.25">
      <c r="A73" s="172" t="s">
        <v>381</v>
      </c>
      <c r="B73" s="1411" t="s">
        <v>382</v>
      </c>
    </row>
    <row r="74" spans="1:2" x14ac:dyDescent="0.25">
      <c r="A74" s="176" t="s">
        <v>383</v>
      </c>
      <c r="B74" s="1412"/>
    </row>
    <row r="75" spans="1:2" x14ac:dyDescent="0.25">
      <c r="A75" s="176" t="s">
        <v>384</v>
      </c>
      <c r="B75" s="1412"/>
    </row>
    <row r="76" spans="1:2" x14ac:dyDescent="0.25">
      <c r="A76" s="176" t="s">
        <v>385</v>
      </c>
      <c r="B76" s="1412"/>
    </row>
    <row r="77" spans="1:2" x14ac:dyDescent="0.25">
      <c r="A77" s="176" t="s">
        <v>386</v>
      </c>
      <c r="B77" s="1412"/>
    </row>
    <row r="78" spans="1:2" ht="16.5" thickBot="1" x14ac:dyDescent="0.3">
      <c r="A78" s="186" t="s">
        <v>387</v>
      </c>
      <c r="B78" s="1413"/>
    </row>
    <row r="81" spans="1:2" x14ac:dyDescent="0.25">
      <c r="A81" s="187"/>
      <c r="B81" s="188"/>
    </row>
    <row r="82" spans="1:2" x14ac:dyDescent="0.25">
      <c r="B82" s="189"/>
    </row>
    <row r="83" spans="1:2" x14ac:dyDescent="0.25">
      <c r="B83" s="190"/>
    </row>
  </sheetData>
  <mergeCells count="11">
    <mergeCell ref="B73:B78"/>
    <mergeCell ref="A13:B13"/>
    <mergeCell ref="A15:B15"/>
    <mergeCell ref="A16:B16"/>
    <mergeCell ref="A18:B18"/>
    <mergeCell ref="B56:B61"/>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7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0"/>
  <sheetViews>
    <sheetView zoomScale="70" zoomScaleNormal="70" workbookViewId="0">
      <selection activeCell="G54" sqref="G54"/>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7" t="s">
        <v>1063</v>
      </c>
      <c r="C2" s="1158"/>
      <c r="D2" s="1158"/>
      <c r="E2" s="1158"/>
      <c r="F2" s="1158"/>
      <c r="G2" s="1158"/>
      <c r="H2" s="1158"/>
      <c r="I2" s="1158"/>
      <c r="J2" s="1158"/>
      <c r="K2" s="1158"/>
      <c r="L2" s="1159"/>
    </row>
    <row r="3" spans="1:22" s="677" customFormat="1" ht="179.25" customHeight="1" x14ac:dyDescent="0.25">
      <c r="A3" s="668"/>
      <c r="B3" s="669">
        <v>1</v>
      </c>
      <c r="C3" s="670" t="s">
        <v>820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ht="26.25" x14ac:dyDescent="0.4">
      <c r="A7" s="690"/>
      <c r="B7" s="691"/>
      <c r="C7" s="692"/>
      <c r="D7" s="692"/>
      <c r="E7" s="693"/>
      <c r="F7" s="693"/>
      <c r="G7" s="694">
        <f t="shared" ref="G7:L7" si="2">SUM(G3:G6)</f>
        <v>5.20541418</v>
      </c>
      <c r="H7" s="694">
        <f t="shared" si="2"/>
        <v>4.3378451499999997</v>
      </c>
      <c r="I7" s="694">
        <f t="shared" si="2"/>
        <v>0</v>
      </c>
      <c r="J7" s="694">
        <f t="shared" si="2"/>
        <v>2.6019991199999999</v>
      </c>
      <c r="K7" s="694">
        <f t="shared" si="2"/>
        <v>1.2232656200000001</v>
      </c>
      <c r="L7" s="694">
        <f t="shared" si="2"/>
        <v>0.51258040999999999</v>
      </c>
      <c r="P7" s="695"/>
    </row>
    <row r="8" spans="1:22" ht="20.25" x14ac:dyDescent="0.3">
      <c r="A8" s="564"/>
      <c r="B8" s="691"/>
      <c r="C8" s="696"/>
      <c r="D8" s="696"/>
      <c r="E8" s="697"/>
      <c r="F8" s="697"/>
      <c r="G8" s="696"/>
      <c r="H8" s="698">
        <v>4.3838999999999997</v>
      </c>
      <c r="I8" s="699">
        <f>H8-H7</f>
        <v>4.6054849999999981E-2</v>
      </c>
      <c r="J8" s="700"/>
      <c r="K8" s="701"/>
      <c r="L8" s="702"/>
    </row>
    <row r="9" spans="1:22" ht="18.75" x14ac:dyDescent="0.3">
      <c r="A9" s="564"/>
      <c r="B9" s="1157" t="s">
        <v>1064</v>
      </c>
      <c r="C9" s="1158"/>
      <c r="D9" s="1158"/>
      <c r="E9" s="1158"/>
      <c r="F9" s="1158"/>
      <c r="G9" s="1158"/>
      <c r="H9" s="1158"/>
      <c r="I9" s="1158"/>
      <c r="J9" s="1158"/>
      <c r="K9" s="1158"/>
      <c r="L9" s="1159"/>
    </row>
    <row r="10" spans="1:22" s="711" customFormat="1" ht="315.75" x14ac:dyDescent="0.3">
      <c r="A10" s="703"/>
      <c r="B10" s="704">
        <v>15</v>
      </c>
      <c r="C10" s="705" t="s">
        <v>824</v>
      </c>
      <c r="D10" s="706" t="s">
        <v>825</v>
      </c>
      <c r="E10" s="707">
        <v>2022</v>
      </c>
      <c r="F10" s="707">
        <v>1965</v>
      </c>
      <c r="G10" s="708">
        <v>4.0827070699999997</v>
      </c>
      <c r="H10" s="708">
        <f>ROUND(G10/1.2,8)</f>
        <v>3.4022558900000002</v>
      </c>
      <c r="I10" s="709">
        <v>0</v>
      </c>
      <c r="J10" s="710">
        <f t="shared" ref="J10:J12" si="3">H10-K10-L10-I10</f>
        <v>1.5072204900000001</v>
      </c>
      <c r="K10" s="710">
        <f>ROUND(1.40584866*1.03*1.039,8)</f>
        <v>1.5044970600000001</v>
      </c>
      <c r="L10" s="707">
        <f>ROUND(0.36493112*1.03*1.039,8)</f>
        <v>0.39053833999999998</v>
      </c>
    </row>
    <row r="11" spans="1:22" s="711" customFormat="1" ht="109.5" customHeight="1" x14ac:dyDescent="0.25">
      <c r="A11" s="712"/>
      <c r="B11" s="707">
        <v>35</v>
      </c>
      <c r="C11" s="713" t="s">
        <v>1124</v>
      </c>
      <c r="D11" s="714" t="s">
        <v>834</v>
      </c>
      <c r="E11" s="715" t="s">
        <v>1125</v>
      </c>
      <c r="F11" s="715" t="s">
        <v>1126</v>
      </c>
      <c r="G11" s="708">
        <v>0.36587346999999998</v>
      </c>
      <c r="H11" s="708">
        <f t="shared" ref="H11:H12" si="4">ROUND(G11/1.2,8)</f>
        <v>0.30489455999999998</v>
      </c>
      <c r="I11" s="709">
        <v>0</v>
      </c>
      <c r="J11" s="710">
        <f t="shared" si="3"/>
        <v>0.30095973999999998</v>
      </c>
      <c r="K11" s="709">
        <v>0</v>
      </c>
      <c r="L11" s="707">
        <f>ROUND(0.00367682*1.03*1.039,8)</f>
        <v>3.9348200000000003E-3</v>
      </c>
    </row>
    <row r="12" spans="1:22" s="711" customFormat="1" ht="177" customHeight="1" x14ac:dyDescent="0.25">
      <c r="A12" s="716"/>
      <c r="B12" s="707">
        <v>7</v>
      </c>
      <c r="C12" s="717" t="s">
        <v>1127</v>
      </c>
      <c r="D12" s="706" t="s">
        <v>836</v>
      </c>
      <c r="E12" s="707">
        <v>2022</v>
      </c>
      <c r="F12" s="707">
        <v>1960</v>
      </c>
      <c r="G12" s="708">
        <v>0.67924450000000003</v>
      </c>
      <c r="H12" s="708">
        <f t="shared" si="4"/>
        <v>0.56603707999999997</v>
      </c>
      <c r="I12" s="718">
        <v>0</v>
      </c>
      <c r="J12" s="719">
        <f t="shared" si="3"/>
        <v>0.54937320000000001</v>
      </c>
      <c r="K12" s="718">
        <v>0</v>
      </c>
      <c r="L12" s="720">
        <f>ROUND(0.01557125*1.03*1.039,8)</f>
        <v>1.6663879999999999E-2</v>
      </c>
    </row>
    <row r="13" spans="1:22" ht="26.25" x14ac:dyDescent="0.4">
      <c r="A13" s="690"/>
      <c r="B13" s="721"/>
      <c r="C13" s="722"/>
      <c r="D13" s="722"/>
      <c r="E13" s="723"/>
      <c r="F13" s="723"/>
      <c r="G13" s="724">
        <f>SUM(G10:G12)</f>
        <v>5.1278250400000003</v>
      </c>
      <c r="H13" s="724">
        <f t="shared" ref="H13:L13" si="5">SUM(H10:H12)</f>
        <v>4.2731875300000004</v>
      </c>
      <c r="I13" s="724">
        <f t="shared" si="5"/>
        <v>0</v>
      </c>
      <c r="J13" s="724">
        <f t="shared" si="5"/>
        <v>2.3575534300000003</v>
      </c>
      <c r="K13" s="724">
        <f t="shared" si="5"/>
        <v>1.5044970600000001</v>
      </c>
      <c r="L13" s="724">
        <f t="shared" si="5"/>
        <v>0.41113704000000001</v>
      </c>
      <c r="P13" s="695"/>
    </row>
    <row r="14" spans="1:22" ht="26.25" x14ac:dyDescent="0.4">
      <c r="A14" s="690"/>
      <c r="B14" s="725"/>
      <c r="C14" s="726"/>
      <c r="D14" s="726"/>
      <c r="E14" s="727"/>
      <c r="F14" s="727"/>
      <c r="G14" s="728"/>
      <c r="H14" s="728">
        <v>4.3838999999999997</v>
      </c>
      <c r="I14" s="728">
        <f>H14-H13</f>
        <v>0.11071246999999929</v>
      </c>
      <c r="J14" s="728"/>
      <c r="K14" s="728"/>
      <c r="L14" s="729"/>
      <c r="P14" s="695"/>
    </row>
    <row r="15" spans="1:22" ht="18.75" x14ac:dyDescent="0.3">
      <c r="A15" s="690"/>
      <c r="B15" s="1157" t="s">
        <v>1066</v>
      </c>
      <c r="C15" s="1158"/>
      <c r="D15" s="1158"/>
      <c r="E15" s="1158"/>
      <c r="F15" s="1158"/>
      <c r="G15" s="1158"/>
      <c r="H15" s="1158"/>
      <c r="I15" s="1158"/>
      <c r="J15" s="1158"/>
      <c r="K15" s="1158"/>
      <c r="L15" s="1159"/>
    </row>
    <row r="16" spans="1:22" s="738" customFormat="1" ht="111.75" customHeight="1" x14ac:dyDescent="0.25">
      <c r="A16" s="730"/>
      <c r="B16" s="731">
        <v>29</v>
      </c>
      <c r="C16" s="732" t="s">
        <v>1128</v>
      </c>
      <c r="D16" s="733" t="s">
        <v>838</v>
      </c>
      <c r="E16" s="734" t="s">
        <v>1129</v>
      </c>
      <c r="F16" s="734" t="s">
        <v>1130</v>
      </c>
      <c r="G16" s="735">
        <v>1.4075926299999999</v>
      </c>
      <c r="H16" s="735">
        <f t="shared" ref="H16:H18" si="6">ROUND(G16/1.2,8)</f>
        <v>1.1729938600000001</v>
      </c>
      <c r="I16" s="736">
        <v>0</v>
      </c>
      <c r="J16" s="737">
        <f t="shared" ref="J16:J18" si="7">H16-K16-L16-I16</f>
        <v>1.1651230000000001</v>
      </c>
      <c r="K16" s="736">
        <v>0</v>
      </c>
      <c r="L16" s="731">
        <f>ROUND(0.00735478*1.03*1.039,8)</f>
        <v>7.8708600000000004E-3</v>
      </c>
    </row>
    <row r="17" spans="1:16" s="738" customFormat="1" ht="100.5" customHeight="1" x14ac:dyDescent="0.25">
      <c r="A17" s="739"/>
      <c r="B17" s="731">
        <v>32</v>
      </c>
      <c r="C17" s="732" t="s">
        <v>1131</v>
      </c>
      <c r="D17" s="733" t="s">
        <v>840</v>
      </c>
      <c r="E17" s="734" t="s">
        <v>1129</v>
      </c>
      <c r="F17" s="734" t="s">
        <v>1132</v>
      </c>
      <c r="G17" s="735">
        <v>1.02149047</v>
      </c>
      <c r="H17" s="735">
        <f t="shared" si="6"/>
        <v>0.85124206000000002</v>
      </c>
      <c r="I17" s="736">
        <v>0</v>
      </c>
      <c r="J17" s="737">
        <f t="shared" si="7"/>
        <v>0.81833869999999997</v>
      </c>
      <c r="K17" s="736">
        <v>0</v>
      </c>
      <c r="L17" s="731">
        <f>ROUND(0.03074592*1.03*1.039,8)</f>
        <v>3.290336E-2</v>
      </c>
    </row>
    <row r="18" spans="1:16" ht="126" customHeight="1" x14ac:dyDescent="0.25">
      <c r="A18" s="690"/>
      <c r="B18" s="731">
        <v>37</v>
      </c>
      <c r="C18" s="732" t="s">
        <v>841</v>
      </c>
      <c r="D18" s="733" t="s">
        <v>842</v>
      </c>
      <c r="E18" s="734" t="s">
        <v>1129</v>
      </c>
      <c r="F18" s="734" t="s">
        <v>1133</v>
      </c>
      <c r="G18" s="735">
        <v>2.71661354</v>
      </c>
      <c r="H18" s="735">
        <f t="shared" si="6"/>
        <v>2.26384462</v>
      </c>
      <c r="I18" s="736">
        <v>0</v>
      </c>
      <c r="J18" s="737">
        <f t="shared" si="7"/>
        <v>2.2402345299999999</v>
      </c>
      <c r="K18" s="736">
        <v>0</v>
      </c>
      <c r="L18" s="731">
        <f>ROUND(0.022062*1.03*1.039,8)</f>
        <v>2.361009E-2</v>
      </c>
    </row>
    <row r="19" spans="1:16" ht="26.25" x14ac:dyDescent="0.4">
      <c r="A19" s="740"/>
      <c r="B19" s="612"/>
      <c r="C19" s="77"/>
      <c r="D19" s="77"/>
      <c r="E19" s="741"/>
      <c r="F19" s="741"/>
      <c r="G19" s="724">
        <f>SUM(G16:G18)</f>
        <v>5.1456966399999997</v>
      </c>
      <c r="H19" s="724">
        <f t="shared" ref="H19:L19" si="8">SUM(H16:H18)</f>
        <v>4.2880805400000002</v>
      </c>
      <c r="I19" s="724">
        <f t="shared" si="8"/>
        <v>0</v>
      </c>
      <c r="J19" s="724">
        <f t="shared" si="8"/>
        <v>4.2236962299999998</v>
      </c>
      <c r="K19" s="724">
        <f t="shared" si="8"/>
        <v>0</v>
      </c>
      <c r="L19" s="724">
        <f t="shared" si="8"/>
        <v>6.438431E-2</v>
      </c>
      <c r="P19" s="695"/>
    </row>
    <row r="20" spans="1:16" ht="20.25" x14ac:dyDescent="0.25">
      <c r="A20" s="740"/>
      <c r="B20" s="612"/>
      <c r="C20" s="77"/>
      <c r="D20" s="77"/>
      <c r="E20" s="741"/>
      <c r="F20" s="741"/>
      <c r="G20" s="742"/>
      <c r="H20" s="742">
        <v>4.3838999999999997</v>
      </c>
      <c r="I20" s="724">
        <f>H20-H19</f>
        <v>9.5819459999999523E-2</v>
      </c>
      <c r="J20" s="742"/>
      <c r="K20" s="742"/>
      <c r="L20" s="742"/>
    </row>
    <row r="21" spans="1:16" ht="18.75" x14ac:dyDescent="0.3">
      <c r="A21" s="740"/>
      <c r="B21" s="1157" t="s">
        <v>1067</v>
      </c>
      <c r="C21" s="1158"/>
      <c r="D21" s="1158"/>
      <c r="E21" s="1158"/>
      <c r="F21" s="1158"/>
      <c r="G21" s="1158"/>
      <c r="H21" s="1158"/>
      <c r="I21" s="1158"/>
      <c r="J21" s="1158"/>
      <c r="K21" s="1158"/>
      <c r="L21" s="1159"/>
    </row>
    <row r="22" spans="1:16" ht="269.25" customHeight="1" x14ac:dyDescent="0.25">
      <c r="A22" s="564"/>
      <c r="B22" s="743">
        <v>2</v>
      </c>
      <c r="C22" s="744" t="s">
        <v>826</v>
      </c>
      <c r="D22" s="745" t="s">
        <v>827</v>
      </c>
      <c r="E22" s="743">
        <v>2024</v>
      </c>
      <c r="F22" s="743">
        <v>1980</v>
      </c>
      <c r="G22" s="746">
        <v>4.2769045099999996</v>
      </c>
      <c r="H22" s="746">
        <f>ROUND(G22/1.2,8)</f>
        <v>3.5640870900000001</v>
      </c>
      <c r="I22" s="747">
        <v>0</v>
      </c>
      <c r="J22" s="748">
        <f>H22-K22-L22-I22</f>
        <v>1.6110302600000002</v>
      </c>
      <c r="K22" s="748">
        <f>ROUND(1.48695394*1.03*1.039,8)</f>
        <v>1.5912934999999999</v>
      </c>
      <c r="L22" s="743">
        <f>ROUND(0.33804286*1.03*1.039,8)</f>
        <v>0.36176332999999999</v>
      </c>
    </row>
    <row r="23" spans="1:16" s="755" customFormat="1" ht="111" customHeight="1" x14ac:dyDescent="0.25">
      <c r="A23" s="749"/>
      <c r="B23" s="743">
        <v>34</v>
      </c>
      <c r="C23" s="750" t="s">
        <v>1134</v>
      </c>
      <c r="D23" s="751" t="s">
        <v>844</v>
      </c>
      <c r="E23" s="752" t="s">
        <v>1135</v>
      </c>
      <c r="F23" s="752" t="s">
        <v>1136</v>
      </c>
      <c r="G23" s="746">
        <v>0.96083419999999997</v>
      </c>
      <c r="H23" s="746">
        <f t="shared" ref="H23" si="9">ROUND(G23/1.2,8)</f>
        <v>0.80069517000000001</v>
      </c>
      <c r="I23" s="753">
        <v>0</v>
      </c>
      <c r="J23" s="754">
        <f t="shared" ref="J23" si="10">H23-K23-L23-I23</f>
        <v>0.79282514000000004</v>
      </c>
      <c r="K23" s="753">
        <v>0</v>
      </c>
      <c r="L23" s="743">
        <f>ROUND(0.007354*1.03*1.039,8)</f>
        <v>7.8700300000000001E-3</v>
      </c>
    </row>
    <row r="24" spans="1:16" ht="26.25" x14ac:dyDescent="0.4">
      <c r="A24" s="690"/>
      <c r="B24" s="612"/>
      <c r="C24" s="77"/>
      <c r="D24" s="77"/>
      <c r="E24" s="741"/>
      <c r="F24" s="741"/>
      <c r="G24" s="756">
        <f t="shared" ref="G24:L24" si="11">SUM(G22:G23)</f>
        <v>5.2377387099999995</v>
      </c>
      <c r="H24" s="756">
        <f t="shared" si="11"/>
        <v>4.3647822600000001</v>
      </c>
      <c r="I24" s="757">
        <f t="shared" si="11"/>
        <v>0</v>
      </c>
      <c r="J24" s="756">
        <f t="shared" si="11"/>
        <v>2.4038554000000003</v>
      </c>
      <c r="K24" s="756">
        <f t="shared" si="11"/>
        <v>1.5912934999999999</v>
      </c>
      <c r="L24" s="756">
        <f t="shared" si="11"/>
        <v>0.36963336000000002</v>
      </c>
      <c r="P24" s="695"/>
    </row>
    <row r="25" spans="1:16" ht="18.75" x14ac:dyDescent="0.3">
      <c r="B25" s="612"/>
      <c r="C25" s="77"/>
      <c r="D25" s="77"/>
      <c r="E25" s="741"/>
      <c r="F25" s="741"/>
      <c r="G25" s="758"/>
      <c r="H25" s="758">
        <v>4.3838999999999997</v>
      </c>
      <c r="I25" s="756">
        <f>H25-H24</f>
        <v>1.911773999999955E-2</v>
      </c>
      <c r="J25" s="759"/>
      <c r="K25" s="759"/>
      <c r="L25" s="759"/>
    </row>
    <row r="26" spans="1:16" ht="18.75" x14ac:dyDescent="0.3">
      <c r="B26" s="1157" t="s">
        <v>1068</v>
      </c>
      <c r="C26" s="1158"/>
      <c r="D26" s="1158"/>
      <c r="E26" s="1158"/>
      <c r="F26" s="1158"/>
      <c r="G26" s="1158"/>
      <c r="H26" s="1158"/>
      <c r="I26" s="1158"/>
      <c r="J26" s="1158"/>
      <c r="K26" s="1158"/>
      <c r="L26" s="1159"/>
    </row>
    <row r="27" spans="1:16" s="768" customFormat="1" ht="237.75" customHeight="1" x14ac:dyDescent="0.25">
      <c r="A27" s="760"/>
      <c r="B27" s="761">
        <v>28</v>
      </c>
      <c r="C27" s="762" t="s">
        <v>828</v>
      </c>
      <c r="D27" s="763" t="s">
        <v>829</v>
      </c>
      <c r="E27" s="761">
        <v>2025</v>
      </c>
      <c r="F27" s="761">
        <v>1969</v>
      </c>
      <c r="G27" s="764">
        <v>2.9959880499999998</v>
      </c>
      <c r="H27" s="764">
        <f t="shared" ref="H27:H28" si="12">ROUND(G27/1.2,8)</f>
        <v>2.4966567099999999</v>
      </c>
      <c r="I27" s="765">
        <v>0</v>
      </c>
      <c r="J27" s="766">
        <f>H27-K27-L27-I27</f>
        <v>1.4298108700000001</v>
      </c>
      <c r="K27" s="766">
        <f>ROUND(0.72401844*1.03*1.039,8)</f>
        <v>0.77482280999999997</v>
      </c>
      <c r="L27" s="767">
        <f>ROUND(0.27287537*1.03*1.039,8)</f>
        <v>0.29202303000000002</v>
      </c>
    </row>
    <row r="28" spans="1:16" s="775" customFormat="1" ht="210" customHeight="1" x14ac:dyDescent="0.25">
      <c r="A28" s="769"/>
      <c r="B28" s="761">
        <v>40</v>
      </c>
      <c r="C28" s="770" t="s">
        <v>845</v>
      </c>
      <c r="D28" s="771" t="s">
        <v>846</v>
      </c>
      <c r="E28" s="772" t="s">
        <v>1137</v>
      </c>
      <c r="F28" s="772" t="s">
        <v>1138</v>
      </c>
      <c r="G28" s="764">
        <v>2.2196846899999998</v>
      </c>
      <c r="H28" s="764">
        <f t="shared" si="12"/>
        <v>1.8497372400000001</v>
      </c>
      <c r="I28" s="773">
        <v>0</v>
      </c>
      <c r="J28" s="774">
        <f t="shared" ref="J28" si="13">H28-K28-L28-I28</f>
        <v>1.8261275300000002</v>
      </c>
      <c r="K28" s="773">
        <v>0</v>
      </c>
      <c r="L28" s="761">
        <f>ROUND(0.02206164*1.03*1.039,8)</f>
        <v>2.3609709999999999E-2</v>
      </c>
    </row>
    <row r="29" spans="1:16" ht="26.25" x14ac:dyDescent="0.4">
      <c r="B29" s="612"/>
      <c r="C29" s="77"/>
      <c r="D29" s="77"/>
      <c r="E29" s="741"/>
      <c r="F29" s="741"/>
      <c r="G29" s="776">
        <f t="shared" ref="G29:L29" si="14">SUM(G27:G28)</f>
        <v>5.2156727399999996</v>
      </c>
      <c r="H29" s="776">
        <f t="shared" si="14"/>
        <v>4.3463939499999995</v>
      </c>
      <c r="I29" s="777">
        <f t="shared" si="14"/>
        <v>0</v>
      </c>
      <c r="J29" s="776">
        <f t="shared" si="14"/>
        <v>3.2559384000000002</v>
      </c>
      <c r="K29" s="776">
        <f t="shared" si="14"/>
        <v>0.77482280999999997</v>
      </c>
      <c r="L29" s="776">
        <f t="shared" si="14"/>
        <v>0.31563274000000002</v>
      </c>
      <c r="P29" s="695"/>
    </row>
    <row r="30" spans="1:16" ht="18.75" x14ac:dyDescent="0.3">
      <c r="C30" s="779"/>
      <c r="D30" s="779"/>
      <c r="E30" s="780"/>
      <c r="F30" s="780"/>
      <c r="G30" s="781"/>
      <c r="H30" s="781">
        <v>4.3838999999999997</v>
      </c>
      <c r="I30" s="782">
        <f>H30-H29</f>
        <v>3.750605000000018E-2</v>
      </c>
      <c r="J30" s="783"/>
      <c r="K30" s="783"/>
      <c r="L30" s="783"/>
    </row>
    <row r="31" spans="1:16" x14ac:dyDescent="0.25">
      <c r="C31" s="779"/>
      <c r="D31" s="779"/>
      <c r="E31" s="780"/>
      <c r="F31" s="780"/>
      <c r="G31" s="779"/>
      <c r="H31" s="779"/>
    </row>
    <row r="32" spans="1:16" ht="20.25" x14ac:dyDescent="0.3">
      <c r="C32" s="779"/>
      <c r="D32" s="779"/>
      <c r="E32" s="780"/>
      <c r="F32" s="780"/>
      <c r="G32" s="784">
        <f>G29+G24+G19+G13+G7</f>
        <v>25.932347309999997</v>
      </c>
      <c r="H32" s="784">
        <f t="shared" ref="H32:L32" si="15">H29+H24+H19+H13+H7</f>
        <v>21.610289430000002</v>
      </c>
      <c r="I32" s="785">
        <f t="shared" si="15"/>
        <v>0</v>
      </c>
      <c r="J32" s="784">
        <f t="shared" si="15"/>
        <v>14.843042580000001</v>
      </c>
      <c r="K32" s="784">
        <f t="shared" si="15"/>
        <v>5.0938789900000003</v>
      </c>
      <c r="L32" s="784">
        <f t="shared" si="15"/>
        <v>1.6733678599999999</v>
      </c>
    </row>
    <row r="33" spans="1:12" x14ac:dyDescent="0.25">
      <c r="C33" s="779"/>
      <c r="D33" s="779"/>
      <c r="E33" s="780"/>
      <c r="F33" s="780"/>
      <c r="G33" s="779"/>
      <c r="H33" s="779"/>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s="738" customFormat="1" x14ac:dyDescent="0.25">
      <c r="A39" s="73"/>
      <c r="B39" s="778"/>
      <c r="C39" s="779"/>
      <c r="D39" s="779"/>
      <c r="E39" s="780"/>
      <c r="F39" s="780"/>
      <c r="G39" s="779"/>
      <c r="H39" s="779"/>
    </row>
    <row r="40" spans="1:12" s="738" customFormat="1" x14ac:dyDescent="0.25">
      <c r="A40" s="73"/>
      <c r="B40" s="778"/>
      <c r="C40" s="779"/>
      <c r="D40" s="779"/>
      <c r="E40" s="780"/>
      <c r="F40" s="780"/>
      <c r="G40" s="779"/>
      <c r="H40" s="779"/>
    </row>
    <row r="42" spans="1:12" x14ac:dyDescent="0.25">
      <c r="C42" s="77"/>
      <c r="D42" s="77"/>
      <c r="E42" s="741"/>
      <c r="F42" s="741"/>
      <c r="G42" s="77" t="s">
        <v>876</v>
      </c>
      <c r="H42" s="77" t="s">
        <v>875</v>
      </c>
      <c r="I42" s="786"/>
      <c r="J42" s="786"/>
      <c r="K42" s="786"/>
      <c r="L42" s="786"/>
    </row>
    <row r="43" spans="1:12" x14ac:dyDescent="0.25">
      <c r="C43" s="77"/>
      <c r="D43" s="77"/>
      <c r="E43" s="741"/>
      <c r="F43" s="741"/>
      <c r="G43" s="77"/>
      <c r="H43" s="77"/>
      <c r="I43" s="786"/>
      <c r="J43" s="786"/>
      <c r="K43" s="786"/>
      <c r="L43" s="786"/>
    </row>
    <row r="44" spans="1:12" x14ac:dyDescent="0.25">
      <c r="C44" s="77"/>
      <c r="D44" s="77"/>
      <c r="E44" s="741"/>
      <c r="F44" s="741">
        <v>2021</v>
      </c>
      <c r="G44" s="787">
        <f>G7</f>
        <v>5.20541418</v>
      </c>
      <c r="H44" s="787">
        <f t="shared" ref="H44:L44" si="16">H7</f>
        <v>4.3378451499999997</v>
      </c>
      <c r="I44" s="787">
        <f t="shared" si="16"/>
        <v>0</v>
      </c>
      <c r="J44" s="787">
        <f t="shared" si="16"/>
        <v>2.6019991199999999</v>
      </c>
      <c r="K44" s="787">
        <f t="shared" si="16"/>
        <v>1.2232656200000001</v>
      </c>
      <c r="L44" s="787">
        <f t="shared" si="16"/>
        <v>0.51258040999999999</v>
      </c>
    </row>
    <row r="45" spans="1:12" x14ac:dyDescent="0.25">
      <c r="C45" s="77"/>
      <c r="D45" s="77"/>
      <c r="E45" s="741"/>
      <c r="F45" s="741">
        <v>2022</v>
      </c>
      <c r="G45" s="787">
        <f>G13</f>
        <v>5.1278250400000003</v>
      </c>
      <c r="H45" s="787">
        <f t="shared" ref="H45:L45" si="17">H13</f>
        <v>4.2731875300000004</v>
      </c>
      <c r="I45" s="787">
        <f t="shared" si="17"/>
        <v>0</v>
      </c>
      <c r="J45" s="787">
        <f t="shared" si="17"/>
        <v>2.3575534300000003</v>
      </c>
      <c r="K45" s="787">
        <f t="shared" si="17"/>
        <v>1.5044970600000001</v>
      </c>
      <c r="L45" s="787">
        <f t="shared" si="17"/>
        <v>0.41113704000000001</v>
      </c>
    </row>
    <row r="46" spans="1:12" x14ac:dyDescent="0.25">
      <c r="C46" s="77"/>
      <c r="D46" s="77"/>
      <c r="E46" s="741"/>
      <c r="F46" s="741">
        <v>2023</v>
      </c>
      <c r="G46" s="787">
        <f>G19</f>
        <v>5.1456966399999997</v>
      </c>
      <c r="H46" s="787">
        <f t="shared" ref="H46:L46" si="18">H19</f>
        <v>4.2880805400000002</v>
      </c>
      <c r="I46" s="787">
        <f t="shared" si="18"/>
        <v>0</v>
      </c>
      <c r="J46" s="787">
        <f t="shared" si="18"/>
        <v>4.2236962299999998</v>
      </c>
      <c r="K46" s="787">
        <f t="shared" si="18"/>
        <v>0</v>
      </c>
      <c r="L46" s="787">
        <f t="shared" si="18"/>
        <v>6.438431E-2</v>
      </c>
    </row>
    <row r="47" spans="1:12" x14ac:dyDescent="0.25">
      <c r="C47" s="77"/>
      <c r="D47" s="77"/>
      <c r="E47" s="741"/>
      <c r="F47" s="741">
        <v>2024</v>
      </c>
      <c r="G47" s="787">
        <f>G24</f>
        <v>5.2377387099999995</v>
      </c>
      <c r="H47" s="787">
        <f t="shared" ref="H47:L47" si="19">H24</f>
        <v>4.3647822600000001</v>
      </c>
      <c r="I47" s="787">
        <f t="shared" si="19"/>
        <v>0</v>
      </c>
      <c r="J47" s="787">
        <f t="shared" si="19"/>
        <v>2.4038554000000003</v>
      </c>
      <c r="K47" s="787">
        <f t="shared" si="19"/>
        <v>1.5912934999999999</v>
      </c>
      <c r="L47" s="787">
        <f t="shared" si="19"/>
        <v>0.36963336000000002</v>
      </c>
    </row>
    <row r="48" spans="1:12" x14ac:dyDescent="0.25">
      <c r="C48" s="77"/>
      <c r="D48" s="77"/>
      <c r="E48" s="741"/>
      <c r="F48" s="741">
        <v>2025</v>
      </c>
      <c r="G48" s="787">
        <f>G29</f>
        <v>5.2156727399999996</v>
      </c>
      <c r="H48" s="787">
        <f t="shared" ref="H48:L48" si="20">H29</f>
        <v>4.3463939499999995</v>
      </c>
      <c r="I48" s="787">
        <f t="shared" si="20"/>
        <v>0</v>
      </c>
      <c r="J48" s="787">
        <f t="shared" si="20"/>
        <v>3.2559384000000002</v>
      </c>
      <c r="K48" s="787">
        <f t="shared" si="20"/>
        <v>0.77482280999999997</v>
      </c>
      <c r="L48" s="787">
        <f t="shared" si="20"/>
        <v>0.31563274000000002</v>
      </c>
    </row>
    <row r="50" spans="7:12" x14ac:dyDescent="0.25">
      <c r="G50" s="788">
        <f>SUM(G44:G49)</f>
        <v>25.932347309999997</v>
      </c>
      <c r="H50" s="788">
        <f t="shared" ref="H50:L50" si="21">SUM(H44:H49)</f>
        <v>21.610289430000002</v>
      </c>
      <c r="I50" s="788">
        <f t="shared" si="21"/>
        <v>0</v>
      </c>
      <c r="J50" s="788">
        <f t="shared" si="21"/>
        <v>14.843042580000001</v>
      </c>
      <c r="K50" s="788">
        <f t="shared" si="21"/>
        <v>5.0938789900000003</v>
      </c>
      <c r="L50" s="788">
        <f t="shared" si="21"/>
        <v>1.6733678600000002</v>
      </c>
    </row>
  </sheetData>
  <mergeCells count="5">
    <mergeCell ref="B2:L2"/>
    <mergeCell ref="B9:L9"/>
    <mergeCell ref="B15:L15"/>
    <mergeCell ref="B21:L21"/>
    <mergeCell ref="B26:L26"/>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U24"/>
  <sheetViews>
    <sheetView topLeftCell="A8" zoomScale="70" zoomScaleNormal="70" workbookViewId="0">
      <selection activeCell="H18" sqref="H18"/>
    </sheetView>
  </sheetViews>
  <sheetFormatPr defaultRowHeight="20.25" x14ac:dyDescent="0.3"/>
  <cols>
    <col min="1" max="1" width="3" style="791" customWidth="1"/>
    <col min="2" max="2" width="9.140625" style="792" customWidth="1"/>
    <col min="3" max="3" width="115.28515625" style="793" customWidth="1"/>
    <col min="4" max="5" width="22.85546875" style="794" customWidth="1"/>
    <col min="6" max="6" width="18" style="794" customWidth="1"/>
    <col min="7" max="7" width="23.28515625" style="795" customWidth="1"/>
    <col min="8" max="8" width="18.5703125" style="795" customWidth="1"/>
    <col min="9" max="9" width="12.7109375" style="795" customWidth="1"/>
    <col min="10" max="10" width="19" style="795" customWidth="1"/>
    <col min="11" max="11" width="18" style="795" customWidth="1"/>
    <col min="12" max="12" width="16.42578125" style="795" customWidth="1"/>
    <col min="13" max="13" width="9.140625" style="793"/>
    <col min="14" max="21" width="20.140625" style="793" customWidth="1"/>
    <col min="22" max="16384" width="9.140625" style="793"/>
  </cols>
  <sheetData>
    <row r="1" spans="1:21" x14ac:dyDescent="0.3">
      <c r="N1" s="796" t="s">
        <v>1139</v>
      </c>
      <c r="O1" s="797"/>
      <c r="P1" s="797"/>
      <c r="Q1" s="798"/>
      <c r="R1" s="796" t="s">
        <v>1140</v>
      </c>
      <c r="S1" s="797"/>
      <c r="T1" s="797"/>
      <c r="U1" s="798"/>
    </row>
    <row r="2" spans="1:21"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N2" s="803" t="s">
        <v>1141</v>
      </c>
      <c r="O2" s="804" t="s">
        <v>1142</v>
      </c>
      <c r="P2" s="804" t="s">
        <v>1143</v>
      </c>
      <c r="Q2" s="805" t="s">
        <v>1144</v>
      </c>
      <c r="R2" s="803" t="s">
        <v>1145</v>
      </c>
      <c r="S2" s="804" t="s">
        <v>1146</v>
      </c>
      <c r="T2" s="804" t="s">
        <v>1143</v>
      </c>
      <c r="U2" s="805" t="s">
        <v>1147</v>
      </c>
    </row>
    <row r="3" spans="1:21" x14ac:dyDescent="0.3">
      <c r="A3" s="806"/>
      <c r="B3" s="1160" t="s">
        <v>1063</v>
      </c>
      <c r="C3" s="1161"/>
      <c r="D3" s="1161"/>
      <c r="E3" s="1161"/>
      <c r="F3" s="1161"/>
      <c r="G3" s="1161"/>
      <c r="H3" s="1161"/>
      <c r="I3" s="1161"/>
      <c r="J3" s="1161"/>
      <c r="K3" s="1161"/>
      <c r="L3" s="1162"/>
      <c r="N3" s="807"/>
      <c r="O3" s="722"/>
      <c r="P3" s="722"/>
      <c r="Q3" s="808"/>
      <c r="R3" s="807"/>
      <c r="S3" s="722"/>
      <c r="T3" s="722"/>
      <c r="U3" s="808"/>
    </row>
    <row r="4" spans="1:21" s="816" customFormat="1" ht="222.75" x14ac:dyDescent="0.3">
      <c r="A4" s="809"/>
      <c r="B4" s="810">
        <v>1</v>
      </c>
      <c r="C4" s="811" t="str">
        <f>'[2]2021-2025 амортиз'!C3</f>
        <v>Модернизация оборудования трансформаторной подстанции № 614, расположенной по ул. 26 Бакинских комиссаров, 50 Г, в следующем объеме: а) замена силового трансформатора марки ТМ-400 кВА 6/0,4 кВ на силовой трансформатор марки ТМГ-630 кВА 6/0,4 кВ; б) замена высоковольтного оборудования в составе: масляный выключатель ВМГ-16 - 1 шт., высоковольтный разъединитель марки РВ - 2 шт, на высоковольтное оборудование в составе: ячейки КСО 366-3н (с выключателем нагрузки (ВН)) - 4 шт.; ячейка КСО 366-4н (с ВН и ПТ) - 1 шт.; в) замена низковольтного оборудования в составе: панели марки ЩО-70 на отходящие линии с рубильниками (2 шт), на низковольтное оборудование в составе: линейная панель ЩО-70-1-03 (с РПС-250 - 2 шт., РПС-400 - 2 шт.) - 4 шт; вводная панель ЩО-70-1-34 (с вводным автоматом на 630 кВА и вводным рубильником на 1000А - 2 шт.) - 1 шт.</v>
      </c>
      <c r="D4" s="812" t="str">
        <f>'[2]2021-2025 амортиз'!D3</f>
        <v>К_СТР13213</v>
      </c>
      <c r="E4" s="812" t="str">
        <f>'[2]2021-2025 амортиз'!E3</f>
        <v>2021</v>
      </c>
      <c r="F4" s="812" t="str">
        <f>'[2]2021-2025 амортиз'!F3</f>
        <v>1945</v>
      </c>
      <c r="G4" s="811">
        <f>'[2]2021-2025 амортиз'!G3</f>
        <v>3.0851977100000001</v>
      </c>
      <c r="H4" s="811">
        <f>'[2]2021-2025 амортиз'!H3</f>
        <v>2.5709980899999998</v>
      </c>
      <c r="I4" s="811">
        <f>'[2]2021-2025 амортиз'!I3</f>
        <v>0</v>
      </c>
      <c r="J4" s="811">
        <f>'[2]2021-2025 амортиз'!J3</f>
        <v>1.3404733</v>
      </c>
      <c r="K4" s="811">
        <f>'[2]2021-2025 амортиз'!K3</f>
        <v>0.77069792999999998</v>
      </c>
      <c r="L4" s="811">
        <f>'[2]2021-2025 амортиз'!L3</f>
        <v>0.45982686</v>
      </c>
      <c r="M4" s="810">
        <v>1</v>
      </c>
      <c r="N4" s="813">
        <v>400</v>
      </c>
      <c r="O4" s="814">
        <v>1</v>
      </c>
      <c r="P4" s="814">
        <v>0</v>
      </c>
      <c r="Q4" s="815">
        <v>2</v>
      </c>
      <c r="R4" s="813">
        <v>630</v>
      </c>
      <c r="S4" s="814">
        <v>0</v>
      </c>
      <c r="T4" s="814">
        <v>5</v>
      </c>
      <c r="U4" s="815">
        <v>5</v>
      </c>
    </row>
    <row r="5" spans="1:21" s="816" customFormat="1" ht="60.75" x14ac:dyDescent="0.3">
      <c r="A5" s="817"/>
      <c r="B5" s="810">
        <v>5</v>
      </c>
      <c r="C5" s="811" t="str">
        <f>'[2]2021-2025 амортиз'!C4</f>
        <v>Модернизация комплектной трансформаторной подстанции № 981, расположенной по ул. Базайская, 76 г, в следующем объеме: замена силового трансформатора марки ТМ 400 кВА 6/0,4 кВ на силовой трансформатор марки ТМГ 630 кВА 6/0,4 кВ</v>
      </c>
      <c r="D5" s="812" t="str">
        <f>'[2]2021-2025 амортиз'!D4</f>
        <v>К_СТР09756</v>
      </c>
      <c r="E5" s="812">
        <f>'[2]2021-2025 амортиз'!E4</f>
        <v>2021</v>
      </c>
      <c r="F5" s="812">
        <f>'[2]2021-2025 амортиз'!F4</f>
        <v>1970</v>
      </c>
      <c r="G5" s="811">
        <f>'[2]2021-2025 амортиз'!G4</f>
        <v>0.68187931000000002</v>
      </c>
      <c r="H5" s="811">
        <f>'[2]2021-2025 амортиз'!H4</f>
        <v>0.56823276</v>
      </c>
      <c r="I5" s="811">
        <f>'[2]2021-2025 амортиз'!I4</f>
        <v>0</v>
      </c>
      <c r="J5" s="811">
        <f>'[2]2021-2025 амортиз'!J4</f>
        <v>7.9113699999999981E-2</v>
      </c>
      <c r="K5" s="811">
        <f>'[2]2021-2025 амортиз'!K4</f>
        <v>0.45256769000000002</v>
      </c>
      <c r="L5" s="811">
        <f>'[2]2021-2025 амортиз'!L4</f>
        <v>3.655137E-2</v>
      </c>
      <c r="M5" s="810">
        <v>5</v>
      </c>
      <c r="N5" s="813">
        <v>400</v>
      </c>
      <c r="O5" s="814">
        <v>0</v>
      </c>
      <c r="P5" s="814">
        <v>0</v>
      </c>
      <c r="Q5" s="815">
        <v>0</v>
      </c>
      <c r="R5" s="813">
        <v>630</v>
      </c>
      <c r="S5" s="814">
        <v>0</v>
      </c>
      <c r="T5" s="814">
        <v>0</v>
      </c>
      <c r="U5" s="815">
        <v>0</v>
      </c>
    </row>
    <row r="6" spans="1:21" s="825" customFormat="1" ht="409.5" x14ac:dyDescent="0.3">
      <c r="A6" s="818"/>
      <c r="B6" s="819">
        <f>'[2]2021-2025 амортиз'!B10</f>
        <v>15</v>
      </c>
      <c r="C6" s="820" t="str">
        <f>'[2]2021-2025 амортиз'!C10</f>
        <v>Модернизация оборудования трансформаторной подстанции № 512А, расположенной по ул. Малиновского, 18Д, в следующем объеме: а) замена силовых трансформаторов марки ТМ-630 кВА 10/0,4 кВ - 2 шт.  на силовые трансформаторы марки ТМГ-630 кВА 10/0,4 кВ - 2 шт.; б) замена высоковольтного оборудования в составе: камера КСО-366 (на трансформатор) с выключателем нагрузки ВН и  тремя в/в предохранителями марки ПК на ток 50А - 2 шт; камера КСО-366 (на вводные, отходящие линии) с высоковольтным разъединителем РВ - 2 шт;   камера КСО-366 (на вводные, отходящие линии) с выключателем нагрузки ВН - 2 шт;  шинный мост  - 1 шт, на высоковольтное оборудование в составе: ячейка КСО 366-3н (с выключателем нагрузки (ВН)) - 6 шт.; ячейка КСО 366-4н (с выключателем нагрузки (ВН) и высоковольтными предохранителями (ПТ)) - 2 шт.; в) замена низковольтного оборудования в составе: панель ЩО-70 (вводная с трансформатора) с автоматическим выключателем на ток 1000А и 3-мя трансформаторами тока 1500/5А, рубильником на ток 1600 А - 2 шт ;  панель марки ЩО-70 - (на отходящие линии) с рубильниками на ток (2х400А+2х250 А)  - 2 шт;  панель марки ЩО-70 - (на отходящие линии) с рубильниками на ток 4х250 А  - 1 шт; панель марки ЩО-70 - (на отходящие линии) с рубильниками на ток (2х400А+1х250 А)  - 1 шт; панель марки ЩО-70 - (на отходящие линии) с рубильниками на ток (2х250 А)  - 1 шт; панель марки ЩО-70 - (на отходящие линии) с рубильниками на ток 250 А  - 1 шт; панель марки ЩО-70 (секционная) с секционным разъединителем - 1 шт., на низковольтное оборудование в составе: линейная панель ЩО-70-1-03 (с РПС-250 - 2 шт., РПС-400 - 2 шт.) - 6 шт.; вводная панель ЩО-70-1-34 (с вводным автоматом на 1000 А и вводным рубильником на 1600 А - 2 шт.) - 2 шт.; секционная панель ЩО-70-1-72 - 1 шт.</v>
      </c>
      <c r="D6" s="821" t="str">
        <f>'[2]2021-2025 амортиз'!D10</f>
        <v>К_СТР09555</v>
      </c>
      <c r="E6" s="821">
        <f>'[2]2021-2025 амортиз'!E10</f>
        <v>2022</v>
      </c>
      <c r="F6" s="821">
        <f>'[2]2021-2025 амортиз'!F10</f>
        <v>1965</v>
      </c>
      <c r="G6" s="820">
        <f>'[2]2021-2025 амортиз'!G10</f>
        <v>4.0827070699999997</v>
      </c>
      <c r="H6" s="820">
        <f>'[2]2021-2025 амортиз'!H10</f>
        <v>3.4022558900000002</v>
      </c>
      <c r="I6" s="820">
        <f>'[2]2021-2025 амортиз'!I10</f>
        <v>0</v>
      </c>
      <c r="J6" s="820">
        <f>'[2]2021-2025 амортиз'!J10</f>
        <v>1.5072204900000001</v>
      </c>
      <c r="K6" s="820">
        <f>'[2]2021-2025 амортиз'!K10</f>
        <v>1.5044970600000001</v>
      </c>
      <c r="L6" s="820">
        <f>'[2]2021-2025 амортиз'!L10</f>
        <v>0.39053833999999998</v>
      </c>
      <c r="M6" s="819">
        <v>15</v>
      </c>
      <c r="N6" s="822">
        <f>630*2</f>
        <v>1260</v>
      </c>
      <c r="O6" s="823">
        <v>0</v>
      </c>
      <c r="P6" s="823">
        <v>4</v>
      </c>
      <c r="Q6" s="824">
        <v>9</v>
      </c>
      <c r="R6" s="822">
        <f>630*2</f>
        <v>1260</v>
      </c>
      <c r="S6" s="823">
        <v>0</v>
      </c>
      <c r="T6" s="823">
        <v>8</v>
      </c>
      <c r="U6" s="824">
        <v>9</v>
      </c>
    </row>
    <row r="7" spans="1:21" s="834" customFormat="1" ht="364.5" x14ac:dyDescent="0.3">
      <c r="A7" s="826"/>
      <c r="B7" s="827">
        <v>2</v>
      </c>
      <c r="C7" s="828" t="str">
        <f>'[2]2021-2025 амортиз'!C22</f>
        <v>Модернизация оборудования трансформаторной подстанции № 945, расположенной по ул. Ключевская, 101 г, в следующем объеме: а) замена силового трансформатора марки ТМ-1000 кВА 6/0,4 кВ на силовой трансформатор марки ТМГ-1000 кВА 6/0,4 кВ; б) замена высоковольтного оборудования в составе: камера КСО-272 (на трансформатор) с выключателем нагрузки и 3-мя в/в предохранителями марки ПК на ток 80А - 2 шт; камера КСО-272 (на вводные, отходящие линии) с выключателями нагрузки типа ВН - 2 шт; КСО-272 (на вводные, отходящие линии) с вакуумным выключателем, линейным и шинным разъединителями - 2 шт; на высоковольтное оборудование в составе: ячейка КСО 366-5вв (на вводные, отходящие линии) с вакуумным выключателем, линейным и шинным разъединителями - 6 шт.; ячейка КСО 366-11 (с ТСН, ТН) - 1 шт.; ячейка КСО 366-13 (с СР) секционная - 2 шт; в) замена низковольтного оборудования в составе: панель ЩО-70 (вводная с трансформатора) с автоматическим выключателем и тремя трансформаторами тока ТТ 1500/5А - 2 шт ;  панель ЩО-70 (на отходящие линии) с 4- мя рубильниками  - 6 шт; панель ЩО-70 (секционная) с секционным разъединителем - 1шт., на низковольтное оборудование в составе: линейная панель ЩО-70-1-03 (с РПС-250 - 2 шт., РПС-400 - 2 шт.) - 6 шт.; вводная панель ЩО-70-1-34 (с вводным автоматом на 1600 А и вводным рубильником на 2000 А - 2 шт.) - 2 шт.; секционная панель ЩО-70-1-72 - 1 шт.</v>
      </c>
      <c r="D7" s="829" t="str">
        <f>'[2]2021-2025 амортиз'!D22</f>
        <v>К_СТР09761</v>
      </c>
      <c r="E7" s="829">
        <f>'[2]2021-2025 амортиз'!E22</f>
        <v>2024</v>
      </c>
      <c r="F7" s="828">
        <f>'[2]2021-2025 амортиз'!F22</f>
        <v>1980</v>
      </c>
      <c r="G7" s="828">
        <f>'[2]2021-2025 амортиз'!G22</f>
        <v>4.2769045099999996</v>
      </c>
      <c r="H7" s="828">
        <f>'[2]2021-2025 амортиз'!H22</f>
        <v>3.5640870900000001</v>
      </c>
      <c r="I7" s="828">
        <f>'[2]2021-2025 амортиз'!I22</f>
        <v>0</v>
      </c>
      <c r="J7" s="828">
        <f>'[2]2021-2025 амортиз'!J22</f>
        <v>1.6110302600000002</v>
      </c>
      <c r="K7" s="828">
        <f>'[2]2021-2025 амортиз'!K22</f>
        <v>1.5912934999999999</v>
      </c>
      <c r="L7" s="828">
        <f>'[2]2021-2025 амортиз'!L22</f>
        <v>0.36176332999999999</v>
      </c>
      <c r="M7" s="827">
        <v>2</v>
      </c>
      <c r="N7" s="830">
        <v>1000</v>
      </c>
      <c r="O7" s="831">
        <v>2</v>
      </c>
      <c r="P7" s="831">
        <v>4</v>
      </c>
      <c r="Q7" s="832">
        <v>9</v>
      </c>
      <c r="R7" s="830">
        <v>1000</v>
      </c>
      <c r="S7" s="833">
        <v>6</v>
      </c>
      <c r="T7" s="831">
        <v>0</v>
      </c>
      <c r="U7" s="832">
        <v>9</v>
      </c>
    </row>
    <row r="8" spans="1:21" s="842" customFormat="1" ht="324.75" thickBot="1" x14ac:dyDescent="0.35">
      <c r="A8" s="835"/>
      <c r="B8" s="836">
        <v>28</v>
      </c>
      <c r="C8" s="837" t="str">
        <f>'[2]2021-2025 амортиз'!C27</f>
        <v>Модернизация оборудования трансформаторной подстанции № 950, расположенной по ул. Ключевская, 91 г, в следующем объеме: а) замена силового трансформатора марки ТМ 320 кВА 6/0,4 кВ - 1 шт., на силовой трансформатор марки ТМГ-400 кВА 6/0,4 кВ - 1 шт.; б) замена высоковольтного оборудования в составе: камера КСО (на трансформатор) с высоковольтным разъединителем и 3-мя тремя в/в предохранителями марки ПК  - 2 шт; камера КСО (на вводные, отходящие линии) с высоковольтными разъединителями типа РВ - 3 шт, на высоковольтное оборудование в составе: ячейка КСО 366-3н ( с выключателем нагрузки (ВН)) - 3 шт.; ячейка КСО 366-4н ( с выключателем нагрузки (ВН) и высоковольтными предохранителями (ПТ)) - 2 шт.; в) замена низковольтного оборудования в составе: панель (вводная с трансформатора) с автоматическим выключателем - 2 шт ;  панель (на отходящие линии) с 4- мя рубильниками  - 4 шт; панель  (секционная) с секционным разъединителем - 1шт., на низковольтное оборудование в составе: линейная панель ЩО-70-1-03 (с РПС-250 - 2 шт., РПС-400 - 2 шт.) - 4 шт.; вводная панель ЩО-70-1-34 (с вводным автоматом на 1000 А и вводным рубильником на 1000 А - 2 шт.) - 2 шт.; секционная панель ЩО-70-1-72 - 1 шт.</v>
      </c>
      <c r="D8" s="838" t="str">
        <f>'[2]2021-2025 амортиз'!D27</f>
        <v>К_СТР09760ТП</v>
      </c>
      <c r="E8" s="838">
        <f>'[2]2021-2025 амортиз'!E27</f>
        <v>2025</v>
      </c>
      <c r="F8" s="838">
        <f>'[2]2021-2025 амортиз'!F27</f>
        <v>1969</v>
      </c>
      <c r="G8" s="837">
        <f>'[2]2021-2025 амортиз'!G27</f>
        <v>2.9959880499999998</v>
      </c>
      <c r="H8" s="837">
        <f>'[2]2021-2025 амортиз'!H27</f>
        <v>2.4966567099999999</v>
      </c>
      <c r="I8" s="837">
        <f>'[2]2021-2025 амортиз'!I27</f>
        <v>0</v>
      </c>
      <c r="J8" s="837">
        <f>'[2]2021-2025 амортиз'!J27</f>
        <v>1.4298108700000001</v>
      </c>
      <c r="K8" s="837">
        <f>'[2]2021-2025 амортиз'!K27</f>
        <v>0.77482280999999997</v>
      </c>
      <c r="L8" s="837">
        <f>'[2]2021-2025 амортиз'!L27</f>
        <v>0.29202303000000002</v>
      </c>
      <c r="M8" s="836">
        <v>28</v>
      </c>
      <c r="N8" s="839">
        <v>320</v>
      </c>
      <c r="O8" s="840">
        <v>0</v>
      </c>
      <c r="P8" s="840">
        <v>0</v>
      </c>
      <c r="Q8" s="841">
        <v>7</v>
      </c>
      <c r="R8" s="839">
        <v>400</v>
      </c>
      <c r="S8" s="840">
        <v>0</v>
      </c>
      <c r="T8" s="840">
        <v>5</v>
      </c>
      <c r="U8" s="841">
        <v>7</v>
      </c>
    </row>
    <row r="9" spans="1:21" x14ac:dyDescent="0.3">
      <c r="A9" s="843"/>
      <c r="C9" s="844"/>
      <c r="D9" s="799"/>
      <c r="E9" s="799"/>
      <c r="F9" s="845"/>
      <c r="G9" s="845"/>
      <c r="H9" s="845"/>
      <c r="I9" s="845"/>
      <c r="J9" s="845"/>
      <c r="K9" s="845"/>
      <c r="L9" s="845"/>
      <c r="N9" s="846"/>
      <c r="O9" s="846"/>
      <c r="P9" s="846"/>
      <c r="Q9" s="846"/>
      <c r="R9" s="846"/>
      <c r="S9" s="846"/>
      <c r="T9" s="846"/>
      <c r="U9" s="846"/>
    </row>
    <row r="10" spans="1:21" x14ac:dyDescent="0.3">
      <c r="C10" s="847"/>
      <c r="D10" s="846"/>
      <c r="E10" s="846"/>
      <c r="F10" s="846"/>
      <c r="G10" s="846"/>
      <c r="H10" s="846"/>
    </row>
    <row r="11" spans="1:21" x14ac:dyDescent="0.3">
      <c r="C11" s="847"/>
      <c r="D11" s="846"/>
      <c r="E11" s="846"/>
      <c r="F11" s="848" t="s">
        <v>1148</v>
      </c>
      <c r="G11" s="849">
        <f t="shared" ref="G11:L11" si="0">G17+G16+G15+G14+G13</f>
        <v>15.122676649999999</v>
      </c>
      <c r="H11" s="849">
        <f t="shared" si="0"/>
        <v>12.602230540000001</v>
      </c>
      <c r="I11" s="850">
        <f t="shared" si="0"/>
        <v>0</v>
      </c>
      <c r="J11" s="849">
        <f t="shared" si="0"/>
        <v>5.9676486200000003</v>
      </c>
      <c r="K11" s="849">
        <f t="shared" si="0"/>
        <v>5.0938789900000003</v>
      </c>
      <c r="L11" s="849">
        <f t="shared" si="0"/>
        <v>1.5407029300000001</v>
      </c>
      <c r="M11" s="851"/>
      <c r="N11" s="852">
        <f t="shared" ref="N11:U11" si="1">N17+N16+N15+N14+N13</f>
        <v>3380</v>
      </c>
      <c r="O11" s="852">
        <f>O17+O16+O15+O14+O13</f>
        <v>3</v>
      </c>
      <c r="P11" s="852">
        <f t="shared" si="1"/>
        <v>8</v>
      </c>
      <c r="Q11" s="852">
        <f t="shared" si="1"/>
        <v>27</v>
      </c>
      <c r="R11" s="853">
        <f t="shared" si="1"/>
        <v>3920</v>
      </c>
      <c r="S11" s="853">
        <f>S17+S16+S15+S14+S13</f>
        <v>6</v>
      </c>
      <c r="T11" s="853">
        <f t="shared" si="1"/>
        <v>18</v>
      </c>
      <c r="U11" s="853">
        <f t="shared" si="1"/>
        <v>30</v>
      </c>
    </row>
    <row r="12" spans="1:21" x14ac:dyDescent="0.3">
      <c r="C12" s="847"/>
      <c r="D12" s="846"/>
      <c r="E12" s="846"/>
      <c r="F12" s="848"/>
      <c r="G12" s="849"/>
      <c r="H12" s="849"/>
      <c r="I12" s="850"/>
      <c r="J12" s="849"/>
      <c r="K12" s="849"/>
      <c r="L12" s="849"/>
      <c r="M12" s="847"/>
      <c r="N12" s="854"/>
      <c r="O12" s="854"/>
      <c r="P12" s="854"/>
      <c r="Q12" s="854"/>
      <c r="R12" s="855"/>
      <c r="S12" s="855"/>
      <c r="T12" s="855"/>
      <c r="U12" s="855"/>
    </row>
    <row r="13" spans="1:21" x14ac:dyDescent="0.3">
      <c r="C13" s="847"/>
      <c r="D13" s="846"/>
      <c r="E13" s="846"/>
      <c r="F13" s="848">
        <v>2021</v>
      </c>
      <c r="G13" s="856">
        <f t="shared" ref="G13:L13" si="2">SUM(G4:G5)</f>
        <v>3.7670770200000003</v>
      </c>
      <c r="H13" s="856">
        <f t="shared" si="2"/>
        <v>3.1392308499999997</v>
      </c>
      <c r="I13" s="857">
        <f t="shared" si="2"/>
        <v>0</v>
      </c>
      <c r="J13" s="856">
        <f t="shared" si="2"/>
        <v>1.4195869999999999</v>
      </c>
      <c r="K13" s="856">
        <f t="shared" si="2"/>
        <v>1.2232656200000001</v>
      </c>
      <c r="L13" s="856">
        <f t="shared" si="2"/>
        <v>0.49637823000000003</v>
      </c>
      <c r="M13" s="858"/>
      <c r="N13" s="859">
        <f>SUM(N4:N5)</f>
        <v>800</v>
      </c>
      <c r="O13" s="859">
        <f t="shared" ref="O13:Q13" si="3">SUM(O4:O5)</f>
        <v>1</v>
      </c>
      <c r="P13" s="859">
        <f t="shared" si="3"/>
        <v>0</v>
      </c>
      <c r="Q13" s="859">
        <f t="shared" si="3"/>
        <v>2</v>
      </c>
      <c r="R13" s="860">
        <f>SUM(R4:R5)</f>
        <v>1260</v>
      </c>
      <c r="S13" s="860">
        <f t="shared" ref="S13:U13" si="4">SUM(S4:S5)</f>
        <v>0</v>
      </c>
      <c r="T13" s="860">
        <f t="shared" si="4"/>
        <v>5</v>
      </c>
      <c r="U13" s="860">
        <f t="shared" si="4"/>
        <v>5</v>
      </c>
    </row>
    <row r="14" spans="1:21" x14ac:dyDescent="0.3">
      <c r="C14" s="847"/>
      <c r="D14" s="846"/>
      <c r="E14" s="846"/>
      <c r="F14" s="848">
        <v>2022</v>
      </c>
      <c r="G14" s="856">
        <f>G6</f>
        <v>4.0827070699999997</v>
      </c>
      <c r="H14" s="856">
        <f t="shared" ref="H14:L14" si="5">H6</f>
        <v>3.4022558900000002</v>
      </c>
      <c r="I14" s="857">
        <f t="shared" si="5"/>
        <v>0</v>
      </c>
      <c r="J14" s="856">
        <f t="shared" si="5"/>
        <v>1.5072204900000001</v>
      </c>
      <c r="K14" s="856">
        <f t="shared" si="5"/>
        <v>1.5044970600000001</v>
      </c>
      <c r="L14" s="856">
        <f t="shared" si="5"/>
        <v>0.39053833999999998</v>
      </c>
      <c r="M14" s="861"/>
      <c r="N14" s="859">
        <f>N6</f>
        <v>1260</v>
      </c>
      <c r="O14" s="859">
        <f t="shared" ref="O14:Q14" si="6">O6</f>
        <v>0</v>
      </c>
      <c r="P14" s="859">
        <f t="shared" si="6"/>
        <v>4</v>
      </c>
      <c r="Q14" s="859">
        <f t="shared" si="6"/>
        <v>9</v>
      </c>
      <c r="R14" s="860">
        <f>R6</f>
        <v>1260</v>
      </c>
      <c r="S14" s="860">
        <f t="shared" ref="S14:U14" si="7">S6</f>
        <v>0</v>
      </c>
      <c r="T14" s="860">
        <f t="shared" si="7"/>
        <v>8</v>
      </c>
      <c r="U14" s="860">
        <f t="shared" si="7"/>
        <v>9</v>
      </c>
    </row>
    <row r="15" spans="1:21" x14ac:dyDescent="0.3">
      <c r="C15" s="847"/>
      <c r="D15" s="846"/>
      <c r="E15" s="846"/>
      <c r="F15" s="848">
        <v>2023</v>
      </c>
      <c r="G15" s="724">
        <v>0</v>
      </c>
      <c r="H15" s="724">
        <v>0</v>
      </c>
      <c r="I15" s="862">
        <v>0</v>
      </c>
      <c r="J15" s="724">
        <v>0</v>
      </c>
      <c r="K15" s="724">
        <v>0</v>
      </c>
      <c r="L15" s="724">
        <v>0</v>
      </c>
      <c r="M15" s="724"/>
      <c r="N15" s="859">
        <v>0</v>
      </c>
      <c r="O15" s="859">
        <v>0</v>
      </c>
      <c r="P15" s="859">
        <v>0</v>
      </c>
      <c r="Q15" s="859">
        <v>0</v>
      </c>
      <c r="R15" s="863">
        <v>0</v>
      </c>
      <c r="S15" s="863">
        <v>0</v>
      </c>
      <c r="T15" s="863">
        <v>0</v>
      </c>
      <c r="U15" s="863">
        <v>0</v>
      </c>
    </row>
    <row r="16" spans="1:21" x14ac:dyDescent="0.3">
      <c r="C16" s="847"/>
      <c r="D16" s="846"/>
      <c r="E16" s="846"/>
      <c r="F16" s="848">
        <v>2024</v>
      </c>
      <c r="G16" s="864">
        <f>SUM(G7)</f>
        <v>4.2769045099999996</v>
      </c>
      <c r="H16" s="864">
        <f t="shared" ref="H16:L17" si="8">SUM(H7)</f>
        <v>3.5640870900000001</v>
      </c>
      <c r="I16" s="862">
        <f t="shared" si="8"/>
        <v>0</v>
      </c>
      <c r="J16" s="864">
        <f t="shared" si="8"/>
        <v>1.6110302600000002</v>
      </c>
      <c r="K16" s="864">
        <f t="shared" si="8"/>
        <v>1.5912934999999999</v>
      </c>
      <c r="L16" s="864">
        <f t="shared" si="8"/>
        <v>0.36176332999999999</v>
      </c>
      <c r="M16" s="865"/>
      <c r="N16" s="859">
        <f>SUM(N7)</f>
        <v>1000</v>
      </c>
      <c r="O16" s="859">
        <f>SUM(O7)</f>
        <v>2</v>
      </c>
      <c r="P16" s="859">
        <f t="shared" ref="P16:Q16" si="9">SUM(P7)</f>
        <v>4</v>
      </c>
      <c r="Q16" s="859">
        <f t="shared" si="9"/>
        <v>9</v>
      </c>
      <c r="R16" s="860">
        <f>SUM(R7:R7)</f>
        <v>1000</v>
      </c>
      <c r="S16" s="860">
        <f t="shared" ref="S16:U17" si="10">SUM(S7:S7)</f>
        <v>6</v>
      </c>
      <c r="T16" s="860">
        <f t="shared" si="10"/>
        <v>0</v>
      </c>
      <c r="U16" s="860">
        <f t="shared" si="10"/>
        <v>9</v>
      </c>
    </row>
    <row r="17" spans="3:21" x14ac:dyDescent="0.3">
      <c r="C17" s="847"/>
      <c r="D17" s="846"/>
      <c r="E17" s="846"/>
      <c r="F17" s="848">
        <v>2025</v>
      </c>
      <c r="G17" s="864">
        <f>SUM(G8)</f>
        <v>2.9959880499999998</v>
      </c>
      <c r="H17" s="864">
        <f t="shared" si="8"/>
        <v>2.4966567099999999</v>
      </c>
      <c r="I17" s="862">
        <f t="shared" si="8"/>
        <v>0</v>
      </c>
      <c r="J17" s="864">
        <f t="shared" si="8"/>
        <v>1.4298108700000001</v>
      </c>
      <c r="K17" s="864">
        <f t="shared" si="8"/>
        <v>0.77482280999999997</v>
      </c>
      <c r="L17" s="864">
        <f t="shared" si="8"/>
        <v>0.29202303000000002</v>
      </c>
      <c r="M17" s="851"/>
      <c r="N17" s="866">
        <f t="shared" ref="N17:Q17" si="11">SUM(N8:N8)</f>
        <v>320</v>
      </c>
      <c r="O17" s="866">
        <f>SUM(O8:O8)</f>
        <v>0</v>
      </c>
      <c r="P17" s="866">
        <f t="shared" si="11"/>
        <v>0</v>
      </c>
      <c r="Q17" s="866">
        <f t="shared" si="11"/>
        <v>7</v>
      </c>
      <c r="R17" s="860">
        <f>SUM(R8:R8)</f>
        <v>400</v>
      </c>
      <c r="S17" s="860">
        <f t="shared" si="10"/>
        <v>0</v>
      </c>
      <c r="T17" s="860">
        <f t="shared" si="10"/>
        <v>5</v>
      </c>
      <c r="U17" s="860">
        <f t="shared" si="10"/>
        <v>7</v>
      </c>
    </row>
    <row r="18" spans="3:21" x14ac:dyDescent="0.3">
      <c r="C18" s="847"/>
      <c r="D18" s="846"/>
      <c r="E18" s="846"/>
      <c r="F18" s="846"/>
      <c r="G18" s="867"/>
      <c r="H18" s="867"/>
      <c r="M18" s="847"/>
    </row>
    <row r="19" spans="3:21" x14ac:dyDescent="0.3">
      <c r="C19" s="847"/>
      <c r="D19" s="846"/>
      <c r="E19" s="846"/>
      <c r="F19" s="846"/>
      <c r="G19" s="868"/>
      <c r="H19" s="867"/>
      <c r="M19" s="847"/>
    </row>
    <row r="20" spans="3:21" x14ac:dyDescent="0.3">
      <c r="C20" s="847"/>
      <c r="D20" s="846"/>
      <c r="E20" s="846"/>
      <c r="F20" s="846"/>
      <c r="G20" s="868"/>
      <c r="H20" s="867"/>
      <c r="M20" s="847"/>
    </row>
    <row r="21" spans="3:21" x14ac:dyDescent="0.3">
      <c r="C21" s="847"/>
      <c r="D21" s="846"/>
      <c r="E21" s="846"/>
      <c r="F21" s="846"/>
      <c r="G21" s="868"/>
      <c r="H21" s="867"/>
    </row>
    <row r="22" spans="3:21" x14ac:dyDescent="0.3">
      <c r="G22" s="868"/>
    </row>
    <row r="23" spans="3:21" x14ac:dyDescent="0.3">
      <c r="G23" s="868"/>
    </row>
    <row r="24" spans="3:21" x14ac:dyDescent="0.3">
      <c r="G24" s="868"/>
    </row>
  </sheetData>
  <mergeCells count="1">
    <mergeCell ref="B3:L3"/>
  </mergeCells>
  <printOptions horizontalCentered="1"/>
  <pageMargins left="0.31496062992125984" right="0.31496062992125984" top="0.35433070866141736" bottom="0.35433070866141736" header="0.31496062992125984" footer="0.31496062992125984"/>
  <pageSetup paperSize="8" scale="44" fitToHeight="41" orientation="landscape"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A24"/>
  <sheetViews>
    <sheetView zoomScale="70" zoomScaleNormal="70" workbookViewId="0">
      <selection activeCell="T7" sqref="T7"/>
    </sheetView>
  </sheetViews>
  <sheetFormatPr defaultRowHeight="20.25" x14ac:dyDescent="0.3"/>
  <cols>
    <col min="1" max="1" width="3" style="791" customWidth="1"/>
    <col min="2" max="2" width="9.140625" style="792" customWidth="1"/>
    <col min="3" max="3" width="101" style="793" customWidth="1"/>
    <col min="4" max="4" width="22.85546875" style="793" customWidth="1"/>
    <col min="5" max="5" width="15.28515625" style="869" customWidth="1"/>
    <col min="6" max="6" width="14.42578125" style="869" customWidth="1"/>
    <col min="7" max="7" width="21.28515625" style="793" customWidth="1"/>
    <col min="8" max="8" width="18.7109375" style="793" customWidth="1"/>
    <col min="9" max="9" width="17" style="795" customWidth="1"/>
    <col min="10" max="10" width="16.42578125" style="795" customWidth="1"/>
    <col min="11" max="11" width="17.28515625" style="795" customWidth="1"/>
    <col min="12" max="12" width="16.42578125" style="795" customWidth="1"/>
    <col min="13" max="13" width="16.42578125" style="794" customWidth="1"/>
    <col min="14" max="14" width="19" style="869" customWidth="1"/>
    <col min="15" max="26" width="15.85546875" style="793" customWidth="1"/>
    <col min="27" max="27" width="14" style="793" customWidth="1"/>
    <col min="28" max="16384" width="9.140625" style="793"/>
  </cols>
  <sheetData>
    <row r="1" spans="1:27" x14ac:dyDescent="0.3">
      <c r="N1" s="1163" t="s">
        <v>1139</v>
      </c>
      <c r="O1" s="1164"/>
      <c r="P1" s="1164"/>
      <c r="Q1" s="1164"/>
      <c r="R1" s="1164"/>
      <c r="S1" s="1164"/>
      <c r="T1" s="1165"/>
      <c r="U1" s="1163" t="s">
        <v>1140</v>
      </c>
      <c r="V1" s="1164"/>
      <c r="W1" s="1164"/>
      <c r="X1" s="1164"/>
      <c r="Y1" s="1164"/>
      <c r="Z1" s="1164"/>
      <c r="AA1" s="1165"/>
    </row>
    <row r="2" spans="1:27" ht="157.5" x14ac:dyDescent="0.3">
      <c r="A2" s="799"/>
      <c r="B2" s="800" t="s">
        <v>1114</v>
      </c>
      <c r="C2" s="801" t="s">
        <v>1115</v>
      </c>
      <c r="D2" s="801" t="s">
        <v>1116</v>
      </c>
      <c r="E2" s="801" t="s">
        <v>1117</v>
      </c>
      <c r="F2" s="801" t="s">
        <v>1118</v>
      </c>
      <c r="G2" s="801" t="s">
        <v>1119</v>
      </c>
      <c r="H2" s="801" t="s">
        <v>1120</v>
      </c>
      <c r="I2" s="802" t="s">
        <v>176</v>
      </c>
      <c r="J2" s="802" t="s">
        <v>174</v>
      </c>
      <c r="K2" s="802" t="s">
        <v>172</v>
      </c>
      <c r="L2" s="802" t="s">
        <v>170</v>
      </c>
      <c r="M2" s="870"/>
      <c r="N2" s="871" t="s">
        <v>1149</v>
      </c>
      <c r="O2" s="872" t="s">
        <v>1150</v>
      </c>
      <c r="P2" s="873" t="s">
        <v>1151</v>
      </c>
      <c r="Q2" s="874" t="s">
        <v>1152</v>
      </c>
      <c r="R2" s="874" t="s">
        <v>1153</v>
      </c>
      <c r="S2" s="875" t="s">
        <v>1154</v>
      </c>
      <c r="T2" s="876" t="s">
        <v>1155</v>
      </c>
      <c r="U2" s="877" t="s">
        <v>1149</v>
      </c>
      <c r="V2" s="878" t="s">
        <v>1150</v>
      </c>
      <c r="W2" s="879" t="s">
        <v>1151</v>
      </c>
      <c r="X2" s="880" t="s">
        <v>1152</v>
      </c>
      <c r="Y2" s="880" t="s">
        <v>1153</v>
      </c>
      <c r="Z2" s="881" t="s">
        <v>1154</v>
      </c>
      <c r="AA2" s="882" t="s">
        <v>1155</v>
      </c>
    </row>
    <row r="3" spans="1:27" x14ac:dyDescent="0.3">
      <c r="A3" s="806"/>
      <c r="B3" s="1160" t="s">
        <v>1063</v>
      </c>
      <c r="C3" s="1161"/>
      <c r="D3" s="1161"/>
      <c r="E3" s="1161"/>
      <c r="F3" s="1161"/>
      <c r="G3" s="1161"/>
      <c r="H3" s="1166"/>
      <c r="I3" s="1166"/>
      <c r="J3" s="1166"/>
      <c r="K3" s="1166"/>
      <c r="L3" s="1167"/>
      <c r="M3" s="883"/>
      <c r="N3" s="871"/>
      <c r="O3" s="884"/>
      <c r="P3" s="885"/>
      <c r="Q3" s="886"/>
      <c r="R3" s="886"/>
      <c r="S3" s="887"/>
      <c r="T3" s="888"/>
      <c r="U3" s="889"/>
      <c r="V3" s="890"/>
      <c r="W3" s="891"/>
      <c r="X3" s="892"/>
      <c r="Y3" s="892"/>
      <c r="Z3" s="893"/>
      <c r="AA3" s="894"/>
    </row>
    <row r="4" spans="1:27" s="816" customFormat="1" ht="182.25" x14ac:dyDescent="0.3">
      <c r="A4" s="817"/>
      <c r="B4" s="895">
        <v>8</v>
      </c>
      <c r="C4" s="811" t="str">
        <f>'[2]2021-2025 амортиз'!C5</f>
        <v>Модернизация воздушной линии 0,4 кВ от ТП 325 до жилых домов по пер. Водометный, 2, 4, в следующем объеме: а) демонтаж деревянных опор - 4 шт, монтаж железобетонных одностоечных опор - 4 шт.; б) замена провода марки 4А-35 мм², протяженностью 0,120 км, на самонесущий провод марки СИП-4 (4х70) мм², протяженностью 0,120 км; в) замена провода марки 4А-35 мм², протяженностью 0,040 км, на самонесущий провод марки СИП-4 (4х25) мм², протяженностью 0,040 км; г) замена кабельной линии от ТП 325 до опоры № 1 марки АВВГ (4х35) мм², протяженностью 0,060 км, на кабельную линию марки АВВГ (4х95) мм², протяженностью 0,060 км</v>
      </c>
      <c r="D4" s="811" t="str">
        <f>'[2]2021-2025 амортиз'!D5</f>
        <v>К_ИНФ05015</v>
      </c>
      <c r="E4" s="811">
        <f>'[2]2021-2025 амортиз'!E5</f>
        <v>2021</v>
      </c>
      <c r="F4" s="811">
        <f>'[2]2021-2025 амортиз'!F5</f>
        <v>1957</v>
      </c>
      <c r="G4" s="896">
        <f>'[2]2021-2025 амортиз'!G5</f>
        <v>0.50515911999999996</v>
      </c>
      <c r="H4" s="897">
        <f>'[2]2021-2025 амортиз'!H5</f>
        <v>0.42096592999999999</v>
      </c>
      <c r="I4" s="811">
        <f>'[2]2021-2025 амортиз'!I5</f>
        <v>0</v>
      </c>
      <c r="J4" s="811">
        <f>'[2]2021-2025 амортиз'!J5</f>
        <v>0.40869856999999998</v>
      </c>
      <c r="K4" s="811">
        <f>'[2]2021-2025 амортиз'!K5</f>
        <v>0</v>
      </c>
      <c r="L4" s="898">
        <f>'[2]2021-2025 амортиз'!L5</f>
        <v>1.226736E-2</v>
      </c>
      <c r="M4" s="899">
        <v>8</v>
      </c>
      <c r="N4" s="900">
        <f t="shared" ref="N4:N12" si="0">SUM(O4:R4)</f>
        <v>0.16</v>
      </c>
      <c r="O4" s="901">
        <f>0.12+0.04</f>
        <v>0.16</v>
      </c>
      <c r="P4" s="902">
        <v>0</v>
      </c>
      <c r="Q4" s="903">
        <v>0</v>
      </c>
      <c r="R4" s="903">
        <v>0</v>
      </c>
      <c r="S4" s="904">
        <v>4</v>
      </c>
      <c r="T4" s="905">
        <v>0</v>
      </c>
      <c r="U4" s="906">
        <f t="shared" ref="U4:U12" si="1">SUM(V4:Y4)</f>
        <v>0.22</v>
      </c>
      <c r="V4" s="907">
        <f>0.12+0.04</f>
        <v>0.16</v>
      </c>
      <c r="W4" s="908">
        <v>0</v>
      </c>
      <c r="X4" s="909">
        <v>0.06</v>
      </c>
      <c r="Y4" s="909">
        <v>0</v>
      </c>
      <c r="Z4" s="910">
        <v>0</v>
      </c>
      <c r="AA4" s="911">
        <v>4</v>
      </c>
    </row>
    <row r="5" spans="1:27" s="816" customFormat="1" ht="81" x14ac:dyDescent="0.3">
      <c r="A5" s="817"/>
      <c r="B5" s="895">
        <v>11</v>
      </c>
      <c r="C5" s="811" t="str">
        <f>'[2]2021-2025 амортиз'!C6</f>
        <v>Модернизация электрических сетей 0,4 кВ от ТП 703 до жилого дома по ул. Бебеля, 61А, в следующем объеме: замена кабельной линии марки ААБШВ (3х70+1х35) мм², протяженностью 0,180 км, на кабельную линию марки АВВГ (4х95) мм², протяженностью 0,180 км</v>
      </c>
      <c r="D5" s="811" t="str">
        <f>'[2]2021-2025 амортиз'!D6</f>
        <v>К_ИНФ07979</v>
      </c>
      <c r="E5" s="811">
        <f>'[2]2021-2025 амортиз'!E6</f>
        <v>2021</v>
      </c>
      <c r="F5" s="811">
        <f>'[2]2021-2025 амортиз'!F6</f>
        <v>1959</v>
      </c>
      <c r="G5" s="896">
        <f>'[2]2021-2025 амортиз'!G6</f>
        <v>0.93317804000000004</v>
      </c>
      <c r="H5" s="897">
        <f>'[2]2021-2025 амортиз'!H6</f>
        <v>0.77764836999999998</v>
      </c>
      <c r="I5" s="811">
        <f>'[2]2021-2025 амортиз'!I6</f>
        <v>0</v>
      </c>
      <c r="J5" s="811">
        <f>'[2]2021-2025 амортиз'!J6</f>
        <v>0.77371354999999997</v>
      </c>
      <c r="K5" s="811">
        <f>'[2]2021-2025 амортиз'!K6</f>
        <v>0</v>
      </c>
      <c r="L5" s="898">
        <f>'[2]2021-2025 амортиз'!L6</f>
        <v>3.9348200000000003E-3</v>
      </c>
      <c r="M5" s="899">
        <v>11</v>
      </c>
      <c r="N5" s="900">
        <f t="shared" ref="N5" si="2">SUM(O5:R5)</f>
        <v>0.18</v>
      </c>
      <c r="O5" s="901">
        <v>0</v>
      </c>
      <c r="P5" s="902">
        <v>0</v>
      </c>
      <c r="Q5" s="903">
        <v>0.18</v>
      </c>
      <c r="R5" s="903">
        <v>0</v>
      </c>
      <c r="S5" s="904">
        <v>0</v>
      </c>
      <c r="T5" s="905">
        <v>0</v>
      </c>
      <c r="U5" s="906">
        <f t="shared" ref="U5:U6" si="3">SUM(V5:Y5)</f>
        <v>0.18</v>
      </c>
      <c r="V5" s="907">
        <v>0</v>
      </c>
      <c r="W5" s="908">
        <v>0</v>
      </c>
      <c r="X5" s="909">
        <v>0.18</v>
      </c>
      <c r="Y5" s="909">
        <v>0</v>
      </c>
      <c r="Z5" s="910">
        <v>0</v>
      </c>
      <c r="AA5" s="911">
        <v>0</v>
      </c>
    </row>
    <row r="6" spans="1:27" s="825" customFormat="1" ht="101.25" x14ac:dyDescent="0.3">
      <c r="A6" s="912"/>
      <c r="B6" s="913">
        <v>35</v>
      </c>
      <c r="C6" s="820" t="str">
        <f>'[2]2021-2025 амортиз'!C11</f>
        <v>Модернизация электрических сетей 0,4 кВ от ТП 201, расположенной по пр. Свободный, 61 А,  до жилого дома по пр. Свободный, 63, в следующем объеме: замена кабельной линии марки АСБ (3х95) мм², протяженностью 0,080 км, на кабельные линии марки АВВГнг (А)-LS (4х150) мм², протяженностью 0,080 км</v>
      </c>
      <c r="D6" s="820" t="str">
        <f>'[2]2021-2025 амортиз'!D11</f>
        <v>К_ИНФ07089</v>
      </c>
      <c r="E6" s="820" t="str">
        <f>'[2]2021-2025 амортиз'!E11</f>
        <v>2022</v>
      </c>
      <c r="F6" s="820" t="str">
        <f>'[2]2021-2025 амортиз'!F11</f>
        <v>1958</v>
      </c>
      <c r="G6" s="914">
        <f>'[2]2021-2025 амортиз'!G11</f>
        <v>0.36587346999999998</v>
      </c>
      <c r="H6" s="915">
        <f>'[2]2021-2025 амортиз'!H11</f>
        <v>0.30489455999999998</v>
      </c>
      <c r="I6" s="820">
        <f>'[2]2021-2025 амортиз'!I11</f>
        <v>0</v>
      </c>
      <c r="J6" s="820">
        <f>'[2]2021-2025 амортиз'!J11</f>
        <v>0.30095973999999998</v>
      </c>
      <c r="K6" s="820">
        <f>'[2]2021-2025 амортиз'!K11</f>
        <v>0</v>
      </c>
      <c r="L6" s="916">
        <f>'[2]2021-2025 амортиз'!L11</f>
        <v>3.9348200000000003E-3</v>
      </c>
      <c r="M6" s="917">
        <v>35</v>
      </c>
      <c r="N6" s="918">
        <f t="shared" ref="N6:N10" si="4">SUM(O6:R6)</f>
        <v>0.08</v>
      </c>
      <c r="O6" s="919">
        <v>0</v>
      </c>
      <c r="P6" s="920">
        <v>0</v>
      </c>
      <c r="Q6" s="921">
        <v>0.08</v>
      </c>
      <c r="R6" s="921">
        <v>0</v>
      </c>
      <c r="S6" s="922">
        <v>0</v>
      </c>
      <c r="T6" s="923">
        <v>0</v>
      </c>
      <c r="U6" s="924">
        <f t="shared" si="3"/>
        <v>0.08</v>
      </c>
      <c r="V6" s="925">
        <v>0</v>
      </c>
      <c r="W6" s="926">
        <v>0</v>
      </c>
      <c r="X6" s="927">
        <v>0.08</v>
      </c>
      <c r="Y6" s="927">
        <v>0</v>
      </c>
      <c r="Z6" s="928">
        <v>0</v>
      </c>
      <c r="AA6" s="929">
        <v>0</v>
      </c>
    </row>
    <row r="7" spans="1:27" s="825" customFormat="1" ht="263.25" x14ac:dyDescent="0.3">
      <c r="A7" s="930"/>
      <c r="B7" s="913">
        <v>7</v>
      </c>
      <c r="C7" s="820" t="str">
        <f>'[2]2021-2025 амортиз'!C12</f>
        <v>Модернизация кабельно-воздушной линии 0,4 кВ от ТП 313 до жилых домов по ул. 60 лет Октября, 61, 65, 67, 69, 71, в следующем объеме: а) замена кабельной линии от ТП-313 до оп. № 1 марки КГ (3х50+1х16) мм², протяженностью 0,030 км, на кабельную линию марки АВВГ (4х95) мм², протяженностью 0,030 км; б) замена провода ВЛ-0,4 кВ марки А-25, протяженностью 0,220 км, на самонесущий провод марки СИП-4 (4х70) мм², протяженностью 0,220 км; в) замена кабельного ввода в многоквартирный жилой дом по ул. 60 лет Октября, 69 марки АСБ (4х25) мм², протяженностью 0,030 км, на кабельный ввод марки АВВГ (4х50) мм², протяженностью 0,030 км; г) замена вводов в многоквартирные жилые дома по ул. 60 лет Октября, 61, 65, 67, 71 марки АПВ (1х10) мм², протяженностью 0,080 км, на самонесущий провод марки СИП-4 (4х25)мм², протяженностью 0,080 км</v>
      </c>
      <c r="D7" s="820" t="str">
        <f>'[2]2021-2025 амортиз'!D12</f>
        <v>К_ИНФ08452</v>
      </c>
      <c r="E7" s="820">
        <f>'[2]2021-2025 амортиз'!E12</f>
        <v>2022</v>
      </c>
      <c r="F7" s="820">
        <f>'[2]2021-2025 амортиз'!F12</f>
        <v>1960</v>
      </c>
      <c r="G7" s="914">
        <f>'[2]2021-2025 амортиз'!G12</f>
        <v>0.67924450000000003</v>
      </c>
      <c r="H7" s="915">
        <f>'[2]2021-2025 амортиз'!H12</f>
        <v>0.56603707999999997</v>
      </c>
      <c r="I7" s="820">
        <f>'[2]2021-2025 амортиз'!I12</f>
        <v>0</v>
      </c>
      <c r="J7" s="820">
        <f>'[2]2021-2025 амортиз'!J12</f>
        <v>0.54937320000000001</v>
      </c>
      <c r="K7" s="820">
        <f>'[2]2021-2025 амортиз'!K12</f>
        <v>0</v>
      </c>
      <c r="L7" s="916">
        <f>'[2]2021-2025 амортиз'!L12</f>
        <v>1.6663879999999999E-2</v>
      </c>
      <c r="M7" s="917">
        <v>7</v>
      </c>
      <c r="N7" s="918">
        <f t="shared" si="4"/>
        <v>0.36</v>
      </c>
      <c r="O7" s="919">
        <f>0.22+0.08</f>
        <v>0.3</v>
      </c>
      <c r="P7" s="920">
        <v>0</v>
      </c>
      <c r="Q7" s="921">
        <f>0.03+0.03</f>
        <v>0.06</v>
      </c>
      <c r="R7" s="921">
        <v>0</v>
      </c>
      <c r="S7" s="922">
        <v>0</v>
      </c>
      <c r="T7" s="923">
        <v>0</v>
      </c>
      <c r="U7" s="924">
        <f t="shared" ref="U7:U10" si="5">SUM(V7:Y7)</f>
        <v>0.36</v>
      </c>
      <c r="V7" s="925">
        <f>0.22+0.08</f>
        <v>0.3</v>
      </c>
      <c r="W7" s="926">
        <v>0</v>
      </c>
      <c r="X7" s="927">
        <f>0.03+0.03</f>
        <v>0.06</v>
      </c>
      <c r="Y7" s="927">
        <v>0</v>
      </c>
      <c r="Z7" s="928">
        <v>0</v>
      </c>
      <c r="AA7" s="929">
        <v>0</v>
      </c>
    </row>
    <row r="8" spans="1:27" s="950" customFormat="1" ht="101.25" x14ac:dyDescent="0.3">
      <c r="A8" s="931"/>
      <c r="B8" s="932">
        <f>'[2]2021-2025 амортиз'!B16</f>
        <v>29</v>
      </c>
      <c r="C8" s="933" t="str">
        <f>'[2]2021-2025 амортиз'!C16</f>
        <v>Модернизация кабельной линии 6 кВ от ТП 950, расположенной по ул. Ключевская, 91 г, до ТП 943, расположенной по ул. Ключевская, 87 г, в следующем объеме: замена кабельной линии марки ААШВ (3х95) мм²,  протяженностью 0,250 км, на кабельную линию марки ААБлУ (3х240) мм², протяженностью 0,250 км</v>
      </c>
      <c r="D8" s="932" t="str">
        <f>'[2]2021-2025 амортиз'!D16</f>
        <v>К_СТР09760КЛ</v>
      </c>
      <c r="E8" s="932" t="str">
        <f>'[2]2021-2025 амортиз'!E16</f>
        <v>2023</v>
      </c>
      <c r="F8" s="932" t="str">
        <f>'[2]2021-2025 амортиз'!F16</f>
        <v>1961</v>
      </c>
      <c r="G8" s="934">
        <f>'[2]2021-2025 амортиз'!G16</f>
        <v>1.4075926299999999</v>
      </c>
      <c r="H8" s="935">
        <f>'[2]2021-2025 амортиз'!H16</f>
        <v>1.1729938600000001</v>
      </c>
      <c r="I8" s="932">
        <f>'[2]2021-2025 амортиз'!I16</f>
        <v>0</v>
      </c>
      <c r="J8" s="932">
        <f>'[2]2021-2025 амортиз'!J16</f>
        <v>1.1651230000000001</v>
      </c>
      <c r="K8" s="932">
        <f>'[2]2021-2025 амортиз'!K16</f>
        <v>0</v>
      </c>
      <c r="L8" s="936">
        <f>'[2]2021-2025 амортиз'!L16</f>
        <v>7.8708600000000004E-3</v>
      </c>
      <c r="M8" s="937">
        <v>29</v>
      </c>
      <c r="N8" s="938">
        <f t="shared" si="4"/>
        <v>0.25</v>
      </c>
      <c r="O8" s="939">
        <v>0</v>
      </c>
      <c r="P8" s="940">
        <v>0</v>
      </c>
      <c r="Q8" s="941">
        <v>0</v>
      </c>
      <c r="R8" s="941">
        <v>0.25</v>
      </c>
      <c r="S8" s="942">
        <v>0</v>
      </c>
      <c r="T8" s="943">
        <v>0</v>
      </c>
      <c r="U8" s="944">
        <f t="shared" si="5"/>
        <v>0.25</v>
      </c>
      <c r="V8" s="945">
        <v>0</v>
      </c>
      <c r="W8" s="946">
        <v>0</v>
      </c>
      <c r="X8" s="947">
        <v>0</v>
      </c>
      <c r="Y8" s="947">
        <v>0.25</v>
      </c>
      <c r="Z8" s="948">
        <v>0</v>
      </c>
      <c r="AA8" s="949">
        <v>0</v>
      </c>
    </row>
    <row r="9" spans="1:27" s="950" customFormat="1" ht="101.25" x14ac:dyDescent="0.3">
      <c r="A9" s="951"/>
      <c r="B9" s="932">
        <f>'[2]2021-2025 амортиз'!B17</f>
        <v>32</v>
      </c>
      <c r="C9" s="933" t="str">
        <f>'[2]2021-2025 амортиз'!C17</f>
        <v>Модернизация электрических сетей 10 кВ от ТП 6006, расположенной по адресу: пер. Средний, 5 Г, до ТП 6007, расположенной по адресу: Цветной бульвар, 1 Г, в следующем объеме: замена провода марки 3А-70 мм², протяженностью 0,467 км, на самонесущий провод марки СИП-3 (1х95) мм², протяженностью 0,467 км</v>
      </c>
      <c r="D9" s="932" t="str">
        <f>'[2]2021-2025 амортиз'!D17</f>
        <v>К_ИНФ08004</v>
      </c>
      <c r="E9" s="932" t="str">
        <f>'[2]2021-2025 амортиз'!E17</f>
        <v>2023</v>
      </c>
      <c r="F9" s="932" t="str">
        <f>'[2]2021-2025 амортиз'!F17</f>
        <v>1991</v>
      </c>
      <c r="G9" s="934">
        <f>'[2]2021-2025 амортиз'!G17</f>
        <v>1.02149047</v>
      </c>
      <c r="H9" s="935">
        <f>'[2]2021-2025 амортиз'!H17</f>
        <v>0.85124206000000002</v>
      </c>
      <c r="I9" s="932">
        <f>'[2]2021-2025 амортиз'!I17</f>
        <v>0</v>
      </c>
      <c r="J9" s="932">
        <f>'[2]2021-2025 амортиз'!J17</f>
        <v>0.81833869999999997</v>
      </c>
      <c r="K9" s="932">
        <f>'[2]2021-2025 амортиз'!K17</f>
        <v>0</v>
      </c>
      <c r="L9" s="936">
        <f>'[2]2021-2025 амортиз'!L17</f>
        <v>3.290336E-2</v>
      </c>
      <c r="M9" s="937">
        <v>32</v>
      </c>
      <c r="N9" s="938">
        <f t="shared" si="4"/>
        <v>0.46700000000000003</v>
      </c>
      <c r="O9" s="939">
        <v>0</v>
      </c>
      <c r="P9" s="940">
        <v>0</v>
      </c>
      <c r="Q9" s="941">
        <v>0</v>
      </c>
      <c r="R9" s="941">
        <v>0.46700000000000003</v>
      </c>
      <c r="S9" s="942">
        <v>0</v>
      </c>
      <c r="T9" s="943">
        <v>0</v>
      </c>
      <c r="U9" s="944">
        <f t="shared" si="5"/>
        <v>0.46700000000000003</v>
      </c>
      <c r="V9" s="945">
        <v>0</v>
      </c>
      <c r="W9" s="946">
        <v>0</v>
      </c>
      <c r="X9" s="947">
        <v>0</v>
      </c>
      <c r="Y9" s="947">
        <v>0.46700000000000003</v>
      </c>
      <c r="Z9" s="948">
        <v>0</v>
      </c>
      <c r="AA9" s="949">
        <v>0</v>
      </c>
    </row>
    <row r="10" spans="1:27" s="950" customFormat="1" ht="182.25" x14ac:dyDescent="0.3">
      <c r="A10" s="931"/>
      <c r="B10" s="932">
        <f>'[2]2021-2025 амортиз'!B18</f>
        <v>37</v>
      </c>
      <c r="C10" s="933" t="str">
        <f>'[2]2021-2025 амортиз'!C18</f>
        <v>Модернизация электрических сетей 0,4 кВ от ТП 2026 до жилого дома по ул. Ладо Кецховели, 75 А, в следующем объеме: а) замена двух кабельных линий от ТП 2026 до ВРУ-1 жилого дома по ул. Ладо Кецховели, 75 А марки АВВГ (3х185+1х70) мм², протяженностью 2х0,100 км, на две кабельные линии марки АВВГнг (А)-LS (4х185) мм², протяженностью 2х0,100 км; б) замена четырех кабельных линий от ТП 2026 до ВРУ-2 жилого дома по ул. Ладо Кецховели, 75 А марки АВВГ (3х185+1х70) мм², протяженностью 4х0,150 км, на четыре кабельные линии марки АВВГнг (А)-LS (4х185) мм², протяженностью 4х0,150 км</v>
      </c>
      <c r="D10" s="932" t="str">
        <f>'[2]2021-2025 амортиз'!D18</f>
        <v>К_ИНФ15358</v>
      </c>
      <c r="E10" s="932" t="str">
        <f>'[2]2021-2025 амортиз'!E18</f>
        <v>2023</v>
      </c>
      <c r="F10" s="932" t="str">
        <f>'[2]2021-2025 амортиз'!F18</f>
        <v>1999</v>
      </c>
      <c r="G10" s="934">
        <f>'[2]2021-2025 амортиз'!G18</f>
        <v>2.71661354</v>
      </c>
      <c r="H10" s="935">
        <f>'[2]2021-2025 амортиз'!H18</f>
        <v>2.26384462</v>
      </c>
      <c r="I10" s="932">
        <f>'[2]2021-2025 амортиз'!I18</f>
        <v>0</v>
      </c>
      <c r="J10" s="932">
        <f>'[2]2021-2025 амортиз'!J18</f>
        <v>2.2402345299999999</v>
      </c>
      <c r="K10" s="932">
        <f>'[2]2021-2025 амортиз'!K18</f>
        <v>0</v>
      </c>
      <c r="L10" s="936">
        <f>'[2]2021-2025 амортиз'!L18</f>
        <v>2.361009E-2</v>
      </c>
      <c r="M10" s="937">
        <v>37</v>
      </c>
      <c r="N10" s="938">
        <f t="shared" si="4"/>
        <v>0.8</v>
      </c>
      <c r="O10" s="939">
        <v>0</v>
      </c>
      <c r="P10" s="940">
        <v>0</v>
      </c>
      <c r="Q10" s="941">
        <f>2*0.1+4*0.15</f>
        <v>0.8</v>
      </c>
      <c r="R10" s="941">
        <v>0</v>
      </c>
      <c r="S10" s="942">
        <v>0</v>
      </c>
      <c r="T10" s="943">
        <v>0</v>
      </c>
      <c r="U10" s="944">
        <f t="shared" si="5"/>
        <v>0.8</v>
      </c>
      <c r="V10" s="945">
        <v>0</v>
      </c>
      <c r="W10" s="946">
        <v>0</v>
      </c>
      <c r="X10" s="947">
        <f>2*0.1+4*0.15</f>
        <v>0.8</v>
      </c>
      <c r="Y10" s="947">
        <v>0</v>
      </c>
      <c r="Z10" s="948">
        <v>0</v>
      </c>
      <c r="AA10" s="949">
        <v>0</v>
      </c>
    </row>
    <row r="11" spans="1:27" s="971" customFormat="1" ht="101.25" x14ac:dyDescent="0.25">
      <c r="A11" s="952"/>
      <c r="B11" s="953">
        <v>34</v>
      </c>
      <c r="C11" s="954" t="str">
        <f>'[2]2021-2025 амортиз'!C23</f>
        <v>Модернизация электрических сетей 0,4 кВ от ТП 201, расположенной по пр. Свободный, 61 А,  до жилого дома по пр. Свободный, 59 А, в следующем объеме: замена двух кабельных линий марки ААШВ (4х95) мм², протяженностью 2х0,150 км, на две кабельные линии марки АВВГнг (А)-LS (4х150) мм², протяженностью 2х0,150 км</v>
      </c>
      <c r="D11" s="954" t="str">
        <f>'[2]2021-2025 амортиз'!D23</f>
        <v>К_ИНФ08348</v>
      </c>
      <c r="E11" s="954" t="str">
        <f>'[2]2021-2025 амортиз'!E23</f>
        <v>2024</v>
      </c>
      <c r="F11" s="954" t="str">
        <f>'[2]2021-2025 амортиз'!F23</f>
        <v>1963</v>
      </c>
      <c r="G11" s="955">
        <f>'[2]2021-2025 амортиз'!G23</f>
        <v>0.96083419999999997</v>
      </c>
      <c r="H11" s="956">
        <f>'[2]2021-2025 амортиз'!H23</f>
        <v>0.80069517000000001</v>
      </c>
      <c r="I11" s="954">
        <f>'[2]2021-2025 амортиз'!I23</f>
        <v>0</v>
      </c>
      <c r="J11" s="954">
        <f>'[2]2021-2025 амортиз'!J23</f>
        <v>0.79282514000000004</v>
      </c>
      <c r="K11" s="954">
        <f>'[2]2021-2025 амортиз'!K23</f>
        <v>0</v>
      </c>
      <c r="L11" s="957">
        <f>'[2]2021-2025 амортиз'!L23</f>
        <v>7.8700300000000001E-3</v>
      </c>
      <c r="M11" s="958">
        <v>34</v>
      </c>
      <c r="N11" s="959">
        <f t="shared" ref="N11" si="6">SUM(O11:R11)</f>
        <v>0.3</v>
      </c>
      <c r="O11" s="960">
        <v>0</v>
      </c>
      <c r="P11" s="961">
        <v>0</v>
      </c>
      <c r="Q11" s="962">
        <f>2*0.15</f>
        <v>0.3</v>
      </c>
      <c r="R11" s="962">
        <v>0</v>
      </c>
      <c r="S11" s="963">
        <v>0</v>
      </c>
      <c r="T11" s="964">
        <v>0</v>
      </c>
      <c r="U11" s="965">
        <f t="shared" ref="U11" si="7">SUM(V11:Y11)</f>
        <v>0.3</v>
      </c>
      <c r="V11" s="966">
        <v>0</v>
      </c>
      <c r="W11" s="967">
        <v>0</v>
      </c>
      <c r="X11" s="968">
        <f>2*0.15</f>
        <v>0.3</v>
      </c>
      <c r="Y11" s="968">
        <v>0</v>
      </c>
      <c r="Z11" s="969">
        <v>0</v>
      </c>
      <c r="AA11" s="970">
        <v>0</v>
      </c>
    </row>
    <row r="12" spans="1:27" s="842" customFormat="1" ht="304.5" thickBot="1" x14ac:dyDescent="0.35">
      <c r="A12" s="972"/>
      <c r="B12" s="973">
        <v>40</v>
      </c>
      <c r="C12" s="837" t="str">
        <f>'[2]2021-2025 амортиз'!C28</f>
        <v>Модернизация электрических сетей 0,4 кВ от ТП 328 до жилых домов по ул. 60 лет Октября, 25, 31, 33, 37, в следующем объеме: а) замена двух кабельных линий от ТП 328 до жилого дома по ул. 60 лет Октября, 25  марки АСБ (3х35+1х16) мм², протяженностью 2х0,150 км, на две кабельные линии марки АВВГнг (А)-LS (4х120) мм², протяженностью 2х0,150 км; б) замена кабельной линии от ТП 328 до жилого дома по ул. 60 лет Октября, 31  марки АСБ (3х50+1х25) мм², протяженностью 0,130 км, на кабельную линию марки АВВГнг (А)-LS (4х120) мм², протяженностью 0,130 км; в) замена двух кабельных линий от ТП 328 до жилого дома по ул. 60 лет Октября, 33  марки АСБ (3х35+1х16) мм², протяженностью 2х0,050 км, на две кабельные линии марки АВВГнг (А)-LS (4х120) мм², протяженностью 2х0,050 км; г) замена кабельной линии от ТП 328 до жилого дома по ул. 60 лет Октября, 37  марки АПВБ (3х50+1х25) мм², протяженностью 0,060 км, на кабельную линию марки АВВГнг (А)-LS (4х120) мм², протяженностью 0,060 км</v>
      </c>
      <c r="D12" s="837" t="str">
        <f>'[2]2021-2025 амортиз'!D28</f>
        <v>К_СТР09764КЛН</v>
      </c>
      <c r="E12" s="837" t="str">
        <f>'[2]2021-2025 амортиз'!E28</f>
        <v>2025</v>
      </c>
      <c r="F12" s="837" t="str">
        <f>'[2]2021-2025 амортиз'!F28</f>
        <v>1960</v>
      </c>
      <c r="G12" s="974">
        <f>'[2]2021-2025 амортиз'!G28</f>
        <v>2.2196846899999998</v>
      </c>
      <c r="H12" s="975">
        <f>'[2]2021-2025 амортиз'!H28</f>
        <v>1.8497372400000001</v>
      </c>
      <c r="I12" s="976">
        <f>'[2]2021-2025 амортиз'!I28</f>
        <v>0</v>
      </c>
      <c r="J12" s="976">
        <f>'[2]2021-2025 амортиз'!J28</f>
        <v>1.8261275300000002</v>
      </c>
      <c r="K12" s="976">
        <f>'[2]2021-2025 амортиз'!K28</f>
        <v>0</v>
      </c>
      <c r="L12" s="977">
        <f>'[2]2021-2025 амортиз'!L28</f>
        <v>2.3609709999999999E-2</v>
      </c>
      <c r="M12" s="978">
        <v>40</v>
      </c>
      <c r="N12" s="979">
        <f t="shared" si="0"/>
        <v>0.59000000000000008</v>
      </c>
      <c r="O12" s="980">
        <v>0</v>
      </c>
      <c r="P12" s="981">
        <v>0</v>
      </c>
      <c r="Q12" s="982">
        <f>2*0.15+0.13+2*0.05+0.06</f>
        <v>0.59000000000000008</v>
      </c>
      <c r="R12" s="982">
        <v>0</v>
      </c>
      <c r="S12" s="983">
        <v>0</v>
      </c>
      <c r="T12" s="984">
        <v>0</v>
      </c>
      <c r="U12" s="985">
        <f t="shared" si="1"/>
        <v>0.59000000000000008</v>
      </c>
      <c r="V12" s="986">
        <v>0</v>
      </c>
      <c r="W12" s="987">
        <v>0</v>
      </c>
      <c r="X12" s="988">
        <f>2*0.15+0.13+2*0.05+0.06</f>
        <v>0.59000000000000008</v>
      </c>
      <c r="Y12" s="988">
        <v>0</v>
      </c>
      <c r="Z12" s="989">
        <v>0</v>
      </c>
      <c r="AA12" s="990">
        <v>0</v>
      </c>
    </row>
    <row r="13" spans="1:27" x14ac:dyDescent="0.3">
      <c r="C13" s="847"/>
      <c r="D13" s="847"/>
      <c r="E13" s="991"/>
      <c r="F13" s="991"/>
      <c r="G13" s="991"/>
      <c r="H13" s="991"/>
      <c r="I13" s="992"/>
      <c r="K13" s="992"/>
    </row>
    <row r="14" spans="1:27" x14ac:dyDescent="0.3">
      <c r="C14" s="847"/>
      <c r="D14" s="847"/>
      <c r="E14" s="991"/>
      <c r="F14" s="883" t="s">
        <v>1148</v>
      </c>
      <c r="G14" s="851">
        <f t="shared" ref="G14:L14" si="8">G20+G19+G18+G17+G16</f>
        <v>10.809670659999998</v>
      </c>
      <c r="H14" s="851">
        <f>H20+H19+H18+H17+H16</f>
        <v>9.0080588900000009</v>
      </c>
      <c r="I14" s="993">
        <f t="shared" si="8"/>
        <v>0</v>
      </c>
      <c r="J14" s="851">
        <f t="shared" si="8"/>
        <v>8.8753939600000002</v>
      </c>
      <c r="K14" s="993">
        <f t="shared" si="8"/>
        <v>0</v>
      </c>
      <c r="L14" s="851">
        <f t="shared" si="8"/>
        <v>0.13266493000000001</v>
      </c>
      <c r="M14" s="851"/>
      <c r="N14" s="994">
        <f t="shared" ref="N14:AA14" si="9">N20+N19+N18+N17+N16</f>
        <v>3.1869999999999998</v>
      </c>
      <c r="O14" s="994">
        <f t="shared" si="9"/>
        <v>0.45999999999999996</v>
      </c>
      <c r="P14" s="994">
        <f t="shared" si="9"/>
        <v>0</v>
      </c>
      <c r="Q14" s="994">
        <f t="shared" si="9"/>
        <v>2.0100000000000002</v>
      </c>
      <c r="R14" s="994">
        <f t="shared" si="9"/>
        <v>0.71700000000000008</v>
      </c>
      <c r="S14" s="994">
        <f t="shared" si="9"/>
        <v>4</v>
      </c>
      <c r="T14" s="994">
        <f t="shared" si="9"/>
        <v>0</v>
      </c>
      <c r="U14" s="994">
        <f t="shared" si="9"/>
        <v>3.2469999999999999</v>
      </c>
      <c r="V14" s="994">
        <f t="shared" si="9"/>
        <v>0.45999999999999996</v>
      </c>
      <c r="W14" s="994">
        <f t="shared" si="9"/>
        <v>0</v>
      </c>
      <c r="X14" s="994">
        <f t="shared" si="9"/>
        <v>2.0700000000000003</v>
      </c>
      <c r="Y14" s="994">
        <f t="shared" si="9"/>
        <v>0.71700000000000008</v>
      </c>
      <c r="Z14" s="994">
        <f t="shared" si="9"/>
        <v>0</v>
      </c>
      <c r="AA14" s="994">
        <f t="shared" si="9"/>
        <v>4</v>
      </c>
    </row>
    <row r="15" spans="1:27" x14ac:dyDescent="0.3">
      <c r="C15" s="847"/>
      <c r="D15" s="847"/>
      <c r="E15" s="991"/>
      <c r="F15" s="991"/>
      <c r="G15" s="851"/>
      <c r="H15" s="851"/>
      <c r="I15" s="993"/>
      <c r="J15" s="851"/>
      <c r="K15" s="993"/>
      <c r="L15" s="851"/>
      <c r="M15" s="851"/>
    </row>
    <row r="16" spans="1:27" x14ac:dyDescent="0.3">
      <c r="C16" s="847"/>
      <c r="D16" s="847"/>
      <c r="E16" s="991"/>
      <c r="F16" s="883">
        <v>2021</v>
      </c>
      <c r="G16" s="856">
        <f>SUM(G4:G5)</f>
        <v>1.4383371600000001</v>
      </c>
      <c r="H16" s="856">
        <f t="shared" ref="H16:L16" si="10">SUM(H4:H5)</f>
        <v>1.1986143</v>
      </c>
      <c r="I16" s="857">
        <f t="shared" si="10"/>
        <v>0</v>
      </c>
      <c r="J16" s="856">
        <f t="shared" si="10"/>
        <v>1.18241212</v>
      </c>
      <c r="K16" s="857">
        <f t="shared" si="10"/>
        <v>0</v>
      </c>
      <c r="L16" s="856">
        <f t="shared" si="10"/>
        <v>1.620218E-2</v>
      </c>
      <c r="M16" s="856"/>
      <c r="N16" s="995">
        <f>SUM(O16:R16)</f>
        <v>0.33999999999999997</v>
      </c>
      <c r="O16" s="996">
        <f>SUM(O4:O5)</f>
        <v>0.16</v>
      </c>
      <c r="P16" s="996">
        <f t="shared" ref="P16:T16" si="11">SUM(P4:P5)</f>
        <v>0</v>
      </c>
      <c r="Q16" s="996">
        <f t="shared" si="11"/>
        <v>0.18</v>
      </c>
      <c r="R16" s="996">
        <f t="shared" si="11"/>
        <v>0</v>
      </c>
      <c r="S16" s="996">
        <f t="shared" si="11"/>
        <v>4</v>
      </c>
      <c r="T16" s="996">
        <f t="shared" si="11"/>
        <v>0</v>
      </c>
      <c r="U16" s="997">
        <f>SUM(V16:Y16)</f>
        <v>0.4</v>
      </c>
      <c r="V16" s="996">
        <f>SUM(V4:V5)</f>
        <v>0.16</v>
      </c>
      <c r="W16" s="857">
        <f t="shared" ref="W16:AA16" si="12">SUM(W4:W5)</f>
        <v>0</v>
      </c>
      <c r="X16" s="996">
        <f t="shared" si="12"/>
        <v>0.24</v>
      </c>
      <c r="Y16" s="996">
        <f t="shared" si="12"/>
        <v>0</v>
      </c>
      <c r="Z16" s="857">
        <f t="shared" si="12"/>
        <v>0</v>
      </c>
      <c r="AA16" s="857">
        <f t="shared" si="12"/>
        <v>4</v>
      </c>
    </row>
    <row r="17" spans="3:27" x14ac:dyDescent="0.3">
      <c r="C17" s="847"/>
      <c r="D17" s="847"/>
      <c r="E17" s="991"/>
      <c r="F17" s="883">
        <v>2022</v>
      </c>
      <c r="G17" s="998">
        <f>SUM(G6:G7)</f>
        <v>1.04511797</v>
      </c>
      <c r="H17" s="998">
        <f t="shared" ref="H17:L17" si="13">SUM(H6:H7)</f>
        <v>0.87093164000000001</v>
      </c>
      <c r="I17" s="999">
        <f t="shared" si="13"/>
        <v>0</v>
      </c>
      <c r="J17" s="998">
        <f t="shared" si="13"/>
        <v>0.85033293999999993</v>
      </c>
      <c r="K17" s="999">
        <f t="shared" si="13"/>
        <v>0</v>
      </c>
      <c r="L17" s="998">
        <f t="shared" si="13"/>
        <v>2.0598699999999998E-2</v>
      </c>
      <c r="M17" s="998"/>
      <c r="N17" s="995">
        <f t="shared" ref="N17:N20" si="14">SUM(O17:R17)</f>
        <v>0.44</v>
      </c>
      <c r="O17" s="1000">
        <f>SUM(O6:O7)</f>
        <v>0.3</v>
      </c>
      <c r="P17" s="1000">
        <f t="shared" ref="P17:T17" si="15">SUM(P6:P7)</f>
        <v>0</v>
      </c>
      <c r="Q17" s="1000">
        <f t="shared" si="15"/>
        <v>0.14000000000000001</v>
      </c>
      <c r="R17" s="1000">
        <f t="shared" si="15"/>
        <v>0</v>
      </c>
      <c r="S17" s="1000">
        <f t="shared" si="15"/>
        <v>0</v>
      </c>
      <c r="T17" s="1000">
        <f t="shared" si="15"/>
        <v>0</v>
      </c>
      <c r="U17" s="997">
        <f t="shared" ref="U17:U20" si="16">SUM(V17:Y17)</f>
        <v>0.44</v>
      </c>
      <c r="V17" s="1000">
        <f>SUM(V6:V7)</f>
        <v>0.3</v>
      </c>
      <c r="W17" s="999">
        <f t="shared" ref="W17:AA17" si="17">SUM(W6:W7)</f>
        <v>0</v>
      </c>
      <c r="X17" s="1000">
        <f t="shared" si="17"/>
        <v>0.14000000000000001</v>
      </c>
      <c r="Y17" s="1000">
        <f t="shared" si="17"/>
        <v>0</v>
      </c>
      <c r="Z17" s="999">
        <f t="shared" si="17"/>
        <v>0</v>
      </c>
      <c r="AA17" s="999">
        <f t="shared" si="17"/>
        <v>0</v>
      </c>
    </row>
    <row r="18" spans="3:27" x14ac:dyDescent="0.3">
      <c r="C18" s="847"/>
      <c r="D18" s="847"/>
      <c r="E18" s="991"/>
      <c r="F18" s="883">
        <v>2023</v>
      </c>
      <c r="G18" s="1001">
        <f>SUM(G8:G10)</f>
        <v>5.1456966399999997</v>
      </c>
      <c r="H18" s="1001">
        <f t="shared" ref="H18:L18" si="18">SUM(H8:H10)</f>
        <v>4.2880805400000002</v>
      </c>
      <c r="I18" s="1002">
        <f t="shared" si="18"/>
        <v>0</v>
      </c>
      <c r="J18" s="1001">
        <f t="shared" si="18"/>
        <v>4.2236962299999998</v>
      </c>
      <c r="K18" s="1002">
        <f t="shared" si="18"/>
        <v>0</v>
      </c>
      <c r="L18" s="1001">
        <f t="shared" si="18"/>
        <v>6.438431E-2</v>
      </c>
      <c r="M18" s="1001"/>
      <c r="N18" s="995">
        <f t="shared" si="14"/>
        <v>1.5170000000000001</v>
      </c>
      <c r="O18" s="1003">
        <f>SUM(O8:O10)</f>
        <v>0</v>
      </c>
      <c r="P18" s="1003">
        <f t="shared" ref="P18:T18" si="19">SUM(P8:P10)</f>
        <v>0</v>
      </c>
      <c r="Q18" s="1003">
        <f t="shared" si="19"/>
        <v>0.8</v>
      </c>
      <c r="R18" s="1003">
        <f t="shared" si="19"/>
        <v>0.71700000000000008</v>
      </c>
      <c r="S18" s="1003">
        <f t="shared" si="19"/>
        <v>0</v>
      </c>
      <c r="T18" s="1003">
        <f t="shared" si="19"/>
        <v>0</v>
      </c>
      <c r="U18" s="997">
        <f t="shared" si="16"/>
        <v>1.5170000000000001</v>
      </c>
      <c r="V18" s="1003">
        <f>SUM(V8:V10)</f>
        <v>0</v>
      </c>
      <c r="W18" s="1002">
        <f t="shared" ref="W18:AA18" si="20">SUM(W8:W10)</f>
        <v>0</v>
      </c>
      <c r="X18" s="1003">
        <f t="shared" si="20"/>
        <v>0.8</v>
      </c>
      <c r="Y18" s="1003">
        <f t="shared" si="20"/>
        <v>0.71700000000000008</v>
      </c>
      <c r="Z18" s="1002">
        <f t="shared" si="20"/>
        <v>0</v>
      </c>
      <c r="AA18" s="1002">
        <f t="shared" si="20"/>
        <v>0</v>
      </c>
    </row>
    <row r="19" spans="3:27" x14ac:dyDescent="0.3">
      <c r="C19" s="847"/>
      <c r="D19" s="847"/>
      <c r="E19" s="991"/>
      <c r="F19" s="883">
        <v>2024</v>
      </c>
      <c r="G19" s="864">
        <f>SUM(G11)</f>
        <v>0.96083419999999997</v>
      </c>
      <c r="H19" s="864">
        <f t="shared" ref="H19:L20" si="21">SUM(H11)</f>
        <v>0.80069517000000001</v>
      </c>
      <c r="I19" s="862">
        <f t="shared" si="21"/>
        <v>0</v>
      </c>
      <c r="J19" s="864">
        <f t="shared" si="21"/>
        <v>0.79282514000000004</v>
      </c>
      <c r="K19" s="862">
        <f t="shared" si="21"/>
        <v>0</v>
      </c>
      <c r="L19" s="864">
        <f t="shared" si="21"/>
        <v>7.8700300000000001E-3</v>
      </c>
      <c r="M19" s="864"/>
      <c r="N19" s="995">
        <f t="shared" si="14"/>
        <v>0.3</v>
      </c>
      <c r="O19" s="1004">
        <f t="shared" ref="O19:T20" si="22">SUM(O11:O11)</f>
        <v>0</v>
      </c>
      <c r="P19" s="1004">
        <f t="shared" si="22"/>
        <v>0</v>
      </c>
      <c r="Q19" s="1004">
        <f t="shared" si="22"/>
        <v>0.3</v>
      </c>
      <c r="R19" s="1004">
        <f t="shared" si="22"/>
        <v>0</v>
      </c>
      <c r="S19" s="1004">
        <f t="shared" si="22"/>
        <v>0</v>
      </c>
      <c r="T19" s="1004">
        <f t="shared" si="22"/>
        <v>0</v>
      </c>
      <c r="U19" s="997">
        <f t="shared" si="16"/>
        <v>0.3</v>
      </c>
      <c r="V19" s="1004">
        <f t="shared" ref="V19:AA20" si="23">SUM(V11:V11)</f>
        <v>0</v>
      </c>
      <c r="W19" s="862">
        <f t="shared" si="23"/>
        <v>0</v>
      </c>
      <c r="X19" s="1004">
        <f t="shared" si="23"/>
        <v>0.3</v>
      </c>
      <c r="Y19" s="1004">
        <f t="shared" si="23"/>
        <v>0</v>
      </c>
      <c r="Z19" s="862">
        <f t="shared" si="23"/>
        <v>0</v>
      </c>
      <c r="AA19" s="862">
        <f t="shared" si="23"/>
        <v>0</v>
      </c>
    </row>
    <row r="20" spans="3:27" x14ac:dyDescent="0.3">
      <c r="C20" s="847"/>
      <c r="D20" s="847"/>
      <c r="E20" s="991"/>
      <c r="F20" s="883">
        <v>2025</v>
      </c>
      <c r="G20" s="1001">
        <f>SUM(G12)</f>
        <v>2.2196846899999998</v>
      </c>
      <c r="H20" s="1001">
        <f t="shared" si="21"/>
        <v>1.8497372400000001</v>
      </c>
      <c r="I20" s="1002">
        <f t="shared" si="21"/>
        <v>0</v>
      </c>
      <c r="J20" s="1001">
        <f t="shared" si="21"/>
        <v>1.8261275300000002</v>
      </c>
      <c r="K20" s="1002">
        <f t="shared" si="21"/>
        <v>0</v>
      </c>
      <c r="L20" s="1001">
        <f t="shared" si="21"/>
        <v>2.3609709999999999E-2</v>
      </c>
      <c r="M20" s="1001"/>
      <c r="N20" s="995">
        <f t="shared" si="14"/>
        <v>0.59000000000000008</v>
      </c>
      <c r="O20" s="1003">
        <f t="shared" si="22"/>
        <v>0</v>
      </c>
      <c r="P20" s="1003">
        <f t="shared" si="22"/>
        <v>0</v>
      </c>
      <c r="Q20" s="1003">
        <f t="shared" si="22"/>
        <v>0.59000000000000008</v>
      </c>
      <c r="R20" s="1003">
        <f t="shared" si="22"/>
        <v>0</v>
      </c>
      <c r="S20" s="1003">
        <f t="shared" si="22"/>
        <v>0</v>
      </c>
      <c r="T20" s="1003">
        <f t="shared" si="22"/>
        <v>0</v>
      </c>
      <c r="U20" s="997">
        <f t="shared" si="16"/>
        <v>0.59000000000000008</v>
      </c>
      <c r="V20" s="1003">
        <f t="shared" si="23"/>
        <v>0</v>
      </c>
      <c r="W20" s="1002">
        <f t="shared" si="23"/>
        <v>0</v>
      </c>
      <c r="X20" s="1003">
        <f t="shared" si="23"/>
        <v>0.59000000000000008</v>
      </c>
      <c r="Y20" s="1003">
        <f t="shared" si="23"/>
        <v>0</v>
      </c>
      <c r="Z20" s="1002">
        <f t="shared" si="23"/>
        <v>0</v>
      </c>
      <c r="AA20" s="1002">
        <f t="shared" si="23"/>
        <v>0</v>
      </c>
    </row>
    <row r="21" spans="3:27" x14ac:dyDescent="0.3">
      <c r="C21" s="847"/>
      <c r="D21" s="847"/>
      <c r="E21" s="991"/>
      <c r="F21" s="991"/>
      <c r="G21" s="847"/>
      <c r="H21" s="847"/>
    </row>
    <row r="22" spans="3:27" x14ac:dyDescent="0.3">
      <c r="C22" s="847"/>
      <c r="D22" s="847"/>
      <c r="E22" s="991"/>
      <c r="F22" s="991"/>
      <c r="G22" s="847"/>
      <c r="H22" s="847"/>
    </row>
    <row r="23" spans="3:27" x14ac:dyDescent="0.3">
      <c r="C23" s="847"/>
      <c r="D23" s="847"/>
      <c r="E23" s="991"/>
      <c r="F23" s="991"/>
      <c r="G23" s="847"/>
      <c r="H23" s="847"/>
      <c r="N23" s="1005"/>
    </row>
    <row r="24" spans="3:27" x14ac:dyDescent="0.3">
      <c r="C24" s="847"/>
      <c r="D24" s="847"/>
      <c r="E24" s="991"/>
      <c r="F24" s="991"/>
      <c r="G24" s="847"/>
      <c r="H24" s="847"/>
    </row>
  </sheetData>
  <mergeCells count="3">
    <mergeCell ref="N1:T1"/>
    <mergeCell ref="U1:AA1"/>
    <mergeCell ref="B3:L3"/>
  </mergeCells>
  <printOptions horizontalCentered="1"/>
  <pageMargins left="0.31496062992125984" right="0.31496062992125984" top="0.35433070866141736" bottom="0.35433070866141736" header="0.31496062992125984" footer="0.31496062992125984"/>
  <pageSetup paperSize="8" scale="40" fitToHeight="13"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51"/>
  <sheetViews>
    <sheetView zoomScale="70" zoomScaleNormal="70" workbookViewId="0">
      <selection activeCell="D7" sqref="D7"/>
    </sheetView>
  </sheetViews>
  <sheetFormatPr defaultRowHeight="15.75" x14ac:dyDescent="0.25"/>
  <cols>
    <col min="1" max="1" width="3" style="73" customWidth="1"/>
    <col min="2" max="2" width="9.140625" style="778" customWidth="1"/>
    <col min="3" max="3" width="101" style="65" customWidth="1"/>
    <col min="4" max="4" width="22.85546875" style="65" customWidth="1"/>
    <col min="5" max="6" width="18.7109375" style="579" customWidth="1"/>
    <col min="7" max="8" width="18.7109375" style="65" customWidth="1"/>
    <col min="9" max="12" width="18.7109375" style="738" customWidth="1"/>
    <col min="13" max="15" width="9.140625" style="65"/>
    <col min="16" max="16" width="20.7109375" style="65" bestFit="1" customWidth="1"/>
    <col min="17" max="21" width="9.140625" style="65"/>
    <col min="22" max="22" width="88" style="65" customWidth="1"/>
    <col min="23" max="16384" width="9.140625" style="65"/>
  </cols>
  <sheetData>
    <row r="1" spans="1:22" ht="128.25" customHeight="1" x14ac:dyDescent="0.25">
      <c r="A1" s="75"/>
      <c r="B1" s="78" t="s">
        <v>1114</v>
      </c>
      <c r="C1" s="95" t="s">
        <v>1115</v>
      </c>
      <c r="D1" s="95" t="s">
        <v>1116</v>
      </c>
      <c r="E1" s="95" t="s">
        <v>1117</v>
      </c>
      <c r="F1" s="95" t="s">
        <v>1118</v>
      </c>
      <c r="G1" s="95" t="s">
        <v>1119</v>
      </c>
      <c r="H1" s="95" t="s">
        <v>1120</v>
      </c>
      <c r="I1" s="666" t="s">
        <v>176</v>
      </c>
      <c r="J1" s="666" t="s">
        <v>174</v>
      </c>
      <c r="K1" s="666" t="s">
        <v>172</v>
      </c>
      <c r="L1" s="666" t="s">
        <v>170</v>
      </c>
    </row>
    <row r="2" spans="1:22" ht="18.75" x14ac:dyDescent="0.3">
      <c r="A2" s="667"/>
      <c r="B2" s="1157" t="s">
        <v>1063</v>
      </c>
      <c r="C2" s="1158"/>
      <c r="D2" s="1158"/>
      <c r="E2" s="1158"/>
      <c r="F2" s="1158"/>
      <c r="G2" s="1158"/>
      <c r="H2" s="1158"/>
      <c r="I2" s="1158"/>
      <c r="J2" s="1158"/>
      <c r="K2" s="1158"/>
      <c r="L2" s="1159"/>
    </row>
    <row r="3" spans="1:22" s="677" customFormat="1" ht="179.25" customHeight="1" x14ac:dyDescent="0.25">
      <c r="A3" s="668"/>
      <c r="B3" s="669">
        <v>1</v>
      </c>
      <c r="C3" s="670" t="s">
        <v>1160</v>
      </c>
      <c r="D3" s="671" t="s">
        <v>821</v>
      </c>
      <c r="E3" s="672" t="s">
        <v>1121</v>
      </c>
      <c r="F3" s="673" t="s">
        <v>1122</v>
      </c>
      <c r="G3" s="674">
        <v>3.0851977100000001</v>
      </c>
      <c r="H3" s="674">
        <f>ROUND(G3/1.2,8)</f>
        <v>2.5709980899999998</v>
      </c>
      <c r="I3" s="675">
        <v>0</v>
      </c>
      <c r="J3" s="676">
        <f>H3-K3-L3-I3</f>
        <v>1.3404733</v>
      </c>
      <c r="K3" s="676">
        <f>ROUND(0.72016402*1.03*1.039,8)</f>
        <v>0.77069792999999998</v>
      </c>
      <c r="L3" s="669">
        <f>ROUND(0.42967646*1.03*1.039,8)</f>
        <v>0.45982686</v>
      </c>
      <c r="P3" s="678"/>
      <c r="V3" s="679"/>
    </row>
    <row r="4" spans="1:22" s="677" customFormat="1" ht="56.25" customHeight="1" x14ac:dyDescent="0.25">
      <c r="A4" s="680"/>
      <c r="B4" s="669">
        <v>5</v>
      </c>
      <c r="C4" s="681" t="s">
        <v>822</v>
      </c>
      <c r="D4" s="682" t="s">
        <v>823</v>
      </c>
      <c r="E4" s="669">
        <v>2021</v>
      </c>
      <c r="F4" s="683">
        <v>1970</v>
      </c>
      <c r="G4" s="684">
        <v>0.68187931000000002</v>
      </c>
      <c r="H4" s="684">
        <f t="shared" ref="H4:H6" si="0">ROUND(G4/1.2,8)</f>
        <v>0.56823276</v>
      </c>
      <c r="I4" s="685">
        <v>0</v>
      </c>
      <c r="J4" s="686">
        <f t="shared" ref="J4:J6" si="1">H4-K4-L4-I4</f>
        <v>7.9113699999999981E-2</v>
      </c>
      <c r="K4" s="686">
        <f>ROUND(0.42289327*1.03*1.039,8)</f>
        <v>0.45256769000000002</v>
      </c>
      <c r="L4" s="687">
        <f>ROUND(0.03415473*1.03*1.039,8)</f>
        <v>3.655137E-2</v>
      </c>
    </row>
    <row r="5" spans="1:22" s="689" customFormat="1" ht="129.75" customHeight="1" x14ac:dyDescent="0.25">
      <c r="A5" s="680"/>
      <c r="B5" s="669">
        <v>8</v>
      </c>
      <c r="C5" s="688" t="s">
        <v>1123</v>
      </c>
      <c r="D5" s="682" t="s">
        <v>791</v>
      </c>
      <c r="E5" s="669">
        <v>2021</v>
      </c>
      <c r="F5" s="669">
        <v>1957</v>
      </c>
      <c r="G5" s="684">
        <v>0.50515911999999996</v>
      </c>
      <c r="H5" s="684">
        <f t="shared" si="0"/>
        <v>0.42096592999999999</v>
      </c>
      <c r="I5" s="675">
        <v>0</v>
      </c>
      <c r="J5" s="676">
        <f t="shared" si="1"/>
        <v>0.40869856999999998</v>
      </c>
      <c r="K5" s="675">
        <v>0</v>
      </c>
      <c r="L5" s="669">
        <f>ROUND(0.011463*1.03*1.039,8)</f>
        <v>1.226736E-2</v>
      </c>
    </row>
    <row r="6" spans="1:22" s="677" customFormat="1" ht="60" customHeight="1" x14ac:dyDescent="0.25">
      <c r="A6" s="680"/>
      <c r="B6" s="669">
        <v>11</v>
      </c>
      <c r="C6" s="688" t="s">
        <v>831</v>
      </c>
      <c r="D6" s="682" t="s">
        <v>832</v>
      </c>
      <c r="E6" s="669">
        <v>2021</v>
      </c>
      <c r="F6" s="669">
        <v>1959</v>
      </c>
      <c r="G6" s="684">
        <v>0.93317804000000004</v>
      </c>
      <c r="H6" s="684">
        <f t="shared" si="0"/>
        <v>0.77764836999999998</v>
      </c>
      <c r="I6" s="675">
        <v>0</v>
      </c>
      <c r="J6" s="676">
        <f t="shared" si="1"/>
        <v>0.77371354999999997</v>
      </c>
      <c r="K6" s="675">
        <v>0</v>
      </c>
      <c r="L6" s="669">
        <f>ROUND(0.00367682*1.03*1.039,8)</f>
        <v>3.9348200000000003E-3</v>
      </c>
    </row>
    <row r="7" spans="1:22" s="677" customFormat="1" ht="60" customHeight="1" x14ac:dyDescent="0.25">
      <c r="A7" s="680"/>
      <c r="B7" s="669">
        <v>12</v>
      </c>
      <c r="C7" s="688" t="s">
        <v>1162</v>
      </c>
      <c r="D7" s="682" t="s">
        <v>1159</v>
      </c>
      <c r="E7" s="669">
        <v>2021</v>
      </c>
      <c r="F7" s="669"/>
      <c r="G7" s="684">
        <f>1.97042957*4+2.48070265+3.21379949*2+1.03996548+1.03355971+2.59459902+0.71435528+1.02778501+2.21856162+5.68830036+2.33673703+0.09461675+0.10640275+0.11799709+0.25770018+0.09345874+0.18098416+0.21435318+0.65458684+0.17405107*4+0.17405107+0.19145618*2</f>
        <v>36.41715082000001</v>
      </c>
      <c r="H7" s="684">
        <f>G7/1.2</f>
        <v>30.347625683333344</v>
      </c>
      <c r="I7" s="676">
        <f>ROUND(0.07884729+0.08866896+0.09833091+0.21475015+0.07788228+0.15082013+0.17862765+0.54548903+0.14504256*4+0.14504256+0.15954682*2,8)</f>
        <v>2.4777228400000002</v>
      </c>
      <c r="J7" s="676">
        <f>H7-I7-K7-L7</f>
        <v>13.841041133333343</v>
      </c>
      <c r="K7" s="676">
        <f>ROUND((1.42135399*4+1.81468469+2.41362002*2)*1.02,8)</f>
        <v>12.5738875</v>
      </c>
      <c r="L7" s="676">
        <f>ROUND((0.06472429*4+0.06472429+0.06472429*2+(0.09315173+0.15578566+0.0825082+0.00367682+0.08997142+0.33146109+0.17422818+0.00605547)*1.039)*1.02,8)</f>
        <v>1.45497421</v>
      </c>
      <c r="P7" s="1026">
        <v>30.347625683333344</v>
      </c>
    </row>
    <row r="8" spans="1:22" ht="26.25" x14ac:dyDescent="0.4">
      <c r="A8" s="690"/>
      <c r="B8" s="691"/>
      <c r="C8" s="692"/>
      <c r="D8" s="692"/>
      <c r="E8" s="693"/>
      <c r="F8" s="693"/>
      <c r="G8" s="694">
        <f>SUM(G3:G7)</f>
        <v>41.622565000000009</v>
      </c>
      <c r="H8" s="694">
        <f t="shared" ref="H8:L8" si="2">SUM(H3:H7)</f>
        <v>34.685470833333341</v>
      </c>
      <c r="I8" s="694">
        <f t="shared" si="2"/>
        <v>2.4777228400000002</v>
      </c>
      <c r="J8" s="694">
        <f t="shared" si="2"/>
        <v>16.443040253333344</v>
      </c>
      <c r="K8" s="694">
        <f t="shared" si="2"/>
        <v>13.797153119999999</v>
      </c>
      <c r="L8" s="694">
        <f t="shared" si="2"/>
        <v>1.96755462</v>
      </c>
      <c r="P8" s="695"/>
    </row>
    <row r="9" spans="1:22" ht="20.25" x14ac:dyDescent="0.3">
      <c r="A9" s="1025"/>
      <c r="B9" s="691"/>
      <c r="C9" s="696"/>
      <c r="D9" s="696"/>
      <c r="E9" s="697"/>
      <c r="F9" s="697"/>
      <c r="G9" s="696"/>
      <c r="H9" s="698">
        <v>4.3838999999999997</v>
      </c>
      <c r="I9" s="699">
        <f>H9-H8</f>
        <v>-30.30157083333334</v>
      </c>
      <c r="J9" s="700"/>
      <c r="K9" s="701"/>
      <c r="L9" s="702"/>
    </row>
    <row r="10" spans="1:22" ht="18.75" x14ac:dyDescent="0.3">
      <c r="A10" s="1025"/>
      <c r="B10" s="1157" t="s">
        <v>1064</v>
      </c>
      <c r="C10" s="1158"/>
      <c r="D10" s="1158"/>
      <c r="E10" s="1158"/>
      <c r="F10" s="1158"/>
      <c r="G10" s="1158"/>
      <c r="H10" s="1158"/>
      <c r="I10" s="1158"/>
      <c r="J10" s="1158"/>
      <c r="K10" s="1158"/>
      <c r="L10" s="1159"/>
    </row>
    <row r="11" spans="1:22" s="711" customFormat="1" ht="315.75" x14ac:dyDescent="0.3">
      <c r="A11" s="703"/>
      <c r="B11" s="704">
        <v>15</v>
      </c>
      <c r="C11" s="705" t="s">
        <v>1161</v>
      </c>
      <c r="D11" s="706" t="s">
        <v>825</v>
      </c>
      <c r="E11" s="707">
        <v>2022</v>
      </c>
      <c r="F11" s="707">
        <v>1965</v>
      </c>
      <c r="G11" s="708">
        <v>4.0827070699999997</v>
      </c>
      <c r="H11" s="708">
        <f>ROUND(G11/1.2,8)</f>
        <v>3.4022558900000002</v>
      </c>
      <c r="I11" s="709">
        <v>0</v>
      </c>
      <c r="J11" s="710">
        <f t="shared" ref="J11:J13" si="3">H11-K11-L11-I11</f>
        <v>1.5072204900000001</v>
      </c>
      <c r="K11" s="710">
        <f>ROUND(1.40584866*1.03*1.039,8)</f>
        <v>1.5044970600000001</v>
      </c>
      <c r="L11" s="707">
        <f>ROUND(0.36493112*1.03*1.039,8)</f>
        <v>0.39053833999999998</v>
      </c>
    </row>
    <row r="12" spans="1:22" s="711" customFormat="1" ht="109.5" customHeight="1" x14ac:dyDescent="0.25">
      <c r="A12" s="712"/>
      <c r="B12" s="707">
        <v>35</v>
      </c>
      <c r="C12" s="713" t="s">
        <v>1124</v>
      </c>
      <c r="D12" s="714" t="s">
        <v>834</v>
      </c>
      <c r="E12" s="715" t="s">
        <v>1125</v>
      </c>
      <c r="F12" s="715" t="s">
        <v>1126</v>
      </c>
      <c r="G12" s="708">
        <v>0.36587346999999998</v>
      </c>
      <c r="H12" s="708">
        <f t="shared" ref="H12:H13" si="4">ROUND(G12/1.2,8)</f>
        <v>0.30489455999999998</v>
      </c>
      <c r="I12" s="709">
        <v>0</v>
      </c>
      <c r="J12" s="710">
        <f t="shared" si="3"/>
        <v>0.30095973999999998</v>
      </c>
      <c r="K12" s="709">
        <v>0</v>
      </c>
      <c r="L12" s="707">
        <f>ROUND(0.00367682*1.03*1.039,8)</f>
        <v>3.9348200000000003E-3</v>
      </c>
    </row>
    <row r="13" spans="1:22" s="711" customFormat="1" ht="177" customHeight="1" x14ac:dyDescent="0.25">
      <c r="A13" s="716"/>
      <c r="B13" s="707">
        <v>7</v>
      </c>
      <c r="C13" s="717" t="s">
        <v>1127</v>
      </c>
      <c r="D13" s="706" t="s">
        <v>836</v>
      </c>
      <c r="E13" s="707">
        <v>2022</v>
      </c>
      <c r="F13" s="707">
        <v>1960</v>
      </c>
      <c r="G13" s="708">
        <v>0.67924450000000003</v>
      </c>
      <c r="H13" s="708">
        <f t="shared" si="4"/>
        <v>0.56603707999999997</v>
      </c>
      <c r="I13" s="718">
        <v>0</v>
      </c>
      <c r="J13" s="719">
        <f t="shared" si="3"/>
        <v>0.54937320000000001</v>
      </c>
      <c r="K13" s="718">
        <v>0</v>
      </c>
      <c r="L13" s="720">
        <f>ROUND(0.01557125*1.03*1.039,8)</f>
        <v>1.6663879999999999E-2</v>
      </c>
    </row>
    <row r="14" spans="1:22" ht="26.25" x14ac:dyDescent="0.4">
      <c r="A14" s="690"/>
      <c r="B14" s="721"/>
      <c r="C14" s="722"/>
      <c r="D14" s="722"/>
      <c r="E14" s="723"/>
      <c r="F14" s="723"/>
      <c r="G14" s="724">
        <f>SUM(G11:G13)</f>
        <v>5.1278250400000003</v>
      </c>
      <c r="H14" s="724">
        <f t="shared" ref="H14:L14" si="5">SUM(H11:H13)</f>
        <v>4.2731875300000004</v>
      </c>
      <c r="I14" s="724">
        <f t="shared" si="5"/>
        <v>0</v>
      </c>
      <c r="J14" s="724">
        <f t="shared" si="5"/>
        <v>2.3575534300000003</v>
      </c>
      <c r="K14" s="724">
        <f t="shared" si="5"/>
        <v>1.5044970600000001</v>
      </c>
      <c r="L14" s="724">
        <f t="shared" si="5"/>
        <v>0.41113704000000001</v>
      </c>
      <c r="P14" s="695"/>
    </row>
    <row r="15" spans="1:22" ht="26.25" x14ac:dyDescent="0.4">
      <c r="A15" s="690"/>
      <c r="B15" s="725"/>
      <c r="C15" s="726"/>
      <c r="D15" s="726"/>
      <c r="E15" s="727"/>
      <c r="F15" s="727"/>
      <c r="G15" s="728"/>
      <c r="H15" s="728">
        <v>4.3838999999999997</v>
      </c>
      <c r="I15" s="728">
        <f>H15-H14</f>
        <v>0.11071246999999929</v>
      </c>
      <c r="J15" s="728"/>
      <c r="K15" s="728"/>
      <c r="L15" s="729"/>
      <c r="P15" s="695"/>
    </row>
    <row r="16" spans="1:22" ht="18.75" x14ac:dyDescent="0.3">
      <c r="A16" s="690"/>
      <c r="B16" s="1157" t="s">
        <v>1066</v>
      </c>
      <c r="C16" s="1158"/>
      <c r="D16" s="1158"/>
      <c r="E16" s="1158"/>
      <c r="F16" s="1158"/>
      <c r="G16" s="1158"/>
      <c r="H16" s="1158"/>
      <c r="I16" s="1158"/>
      <c r="J16" s="1158"/>
      <c r="K16" s="1158"/>
      <c r="L16" s="1159"/>
    </row>
    <row r="17" spans="1:16" s="738" customFormat="1" ht="111.75" customHeight="1" x14ac:dyDescent="0.25">
      <c r="A17" s="730"/>
      <c r="B17" s="731">
        <v>29</v>
      </c>
      <c r="C17" s="732" t="s">
        <v>1128</v>
      </c>
      <c r="D17" s="733" t="s">
        <v>838</v>
      </c>
      <c r="E17" s="734" t="s">
        <v>1129</v>
      </c>
      <c r="F17" s="734" t="s">
        <v>1130</v>
      </c>
      <c r="G17" s="735">
        <v>1.4075926299999999</v>
      </c>
      <c r="H17" s="735">
        <f t="shared" ref="H17:H19" si="6">ROUND(G17/1.2,8)</f>
        <v>1.1729938600000001</v>
      </c>
      <c r="I17" s="736">
        <v>0</v>
      </c>
      <c r="J17" s="737">
        <f t="shared" ref="J17:J19" si="7">H17-K17-L17-I17</f>
        <v>1.1651230000000001</v>
      </c>
      <c r="K17" s="736">
        <v>0</v>
      </c>
      <c r="L17" s="731">
        <f>ROUND(0.00735478*1.03*1.039,8)</f>
        <v>7.8708600000000004E-3</v>
      </c>
    </row>
    <row r="18" spans="1:16" s="738" customFormat="1" ht="100.5" customHeight="1" x14ac:dyDescent="0.25">
      <c r="A18" s="739"/>
      <c r="B18" s="731">
        <v>32</v>
      </c>
      <c r="C18" s="732" t="s">
        <v>1131</v>
      </c>
      <c r="D18" s="733" t="s">
        <v>840</v>
      </c>
      <c r="E18" s="734" t="s">
        <v>1129</v>
      </c>
      <c r="F18" s="734" t="s">
        <v>1132</v>
      </c>
      <c r="G18" s="735">
        <v>1.02149047</v>
      </c>
      <c r="H18" s="735">
        <f t="shared" si="6"/>
        <v>0.85124206000000002</v>
      </c>
      <c r="I18" s="736">
        <v>0</v>
      </c>
      <c r="J18" s="737">
        <f t="shared" si="7"/>
        <v>0.81833869999999997</v>
      </c>
      <c r="K18" s="736">
        <v>0</v>
      </c>
      <c r="L18" s="731">
        <f>ROUND(0.03074592*1.03*1.039,8)</f>
        <v>3.290336E-2</v>
      </c>
    </row>
    <row r="19" spans="1:16" ht="126" customHeight="1" x14ac:dyDescent="0.25">
      <c r="A19" s="690"/>
      <c r="B19" s="731">
        <v>37</v>
      </c>
      <c r="C19" s="732" t="s">
        <v>841</v>
      </c>
      <c r="D19" s="733" t="s">
        <v>842</v>
      </c>
      <c r="E19" s="734" t="s">
        <v>1129</v>
      </c>
      <c r="F19" s="734" t="s">
        <v>1133</v>
      </c>
      <c r="G19" s="735">
        <v>2.71661354</v>
      </c>
      <c r="H19" s="735">
        <f t="shared" si="6"/>
        <v>2.26384462</v>
      </c>
      <c r="I19" s="736">
        <v>0</v>
      </c>
      <c r="J19" s="737">
        <f t="shared" si="7"/>
        <v>2.2402345299999999</v>
      </c>
      <c r="K19" s="736">
        <v>0</v>
      </c>
      <c r="L19" s="731">
        <f>ROUND(0.022062*1.03*1.039,8)</f>
        <v>2.361009E-2</v>
      </c>
    </row>
    <row r="20" spans="1:16" ht="26.25" x14ac:dyDescent="0.4">
      <c r="A20" s="740"/>
      <c r="B20" s="1023"/>
      <c r="C20" s="77"/>
      <c r="D20" s="77"/>
      <c r="E20" s="741"/>
      <c r="F20" s="741"/>
      <c r="G20" s="724">
        <f>SUM(G17:G19)</f>
        <v>5.1456966399999997</v>
      </c>
      <c r="H20" s="724">
        <f t="shared" ref="H20:L20" si="8">SUM(H17:H19)</f>
        <v>4.2880805400000002</v>
      </c>
      <c r="I20" s="724">
        <f t="shared" si="8"/>
        <v>0</v>
      </c>
      <c r="J20" s="724">
        <f t="shared" si="8"/>
        <v>4.2236962299999998</v>
      </c>
      <c r="K20" s="724">
        <f t="shared" si="8"/>
        <v>0</v>
      </c>
      <c r="L20" s="724">
        <f t="shared" si="8"/>
        <v>6.438431E-2</v>
      </c>
      <c r="P20" s="695"/>
    </row>
    <row r="21" spans="1:16" ht="20.25" x14ac:dyDescent="0.25">
      <c r="A21" s="740"/>
      <c r="B21" s="1023"/>
      <c r="C21" s="77"/>
      <c r="D21" s="77"/>
      <c r="E21" s="741"/>
      <c r="F21" s="741"/>
      <c r="G21" s="742"/>
      <c r="H21" s="742">
        <v>4.3838999999999997</v>
      </c>
      <c r="I21" s="724">
        <f>H21-H20</f>
        <v>9.5819459999999523E-2</v>
      </c>
      <c r="J21" s="742"/>
      <c r="K21" s="742"/>
      <c r="L21" s="742"/>
    </row>
    <row r="22" spans="1:16" ht="18.75" x14ac:dyDescent="0.3">
      <c r="A22" s="740"/>
      <c r="B22" s="1157" t="s">
        <v>1067</v>
      </c>
      <c r="C22" s="1158"/>
      <c r="D22" s="1158"/>
      <c r="E22" s="1158"/>
      <c r="F22" s="1158"/>
      <c r="G22" s="1158"/>
      <c r="H22" s="1158"/>
      <c r="I22" s="1158"/>
      <c r="J22" s="1158"/>
      <c r="K22" s="1158"/>
      <c r="L22" s="1159"/>
    </row>
    <row r="23" spans="1:16" ht="269.25" customHeight="1" x14ac:dyDescent="0.25">
      <c r="A23" s="1025"/>
      <c r="B23" s="743">
        <v>2</v>
      </c>
      <c r="C23" s="744" t="s">
        <v>826</v>
      </c>
      <c r="D23" s="745" t="s">
        <v>827</v>
      </c>
      <c r="E23" s="743">
        <v>2024</v>
      </c>
      <c r="F23" s="743">
        <v>1980</v>
      </c>
      <c r="G23" s="746">
        <v>4.2769045099999996</v>
      </c>
      <c r="H23" s="746">
        <f>ROUND(G23/1.2,8)</f>
        <v>3.5640870900000001</v>
      </c>
      <c r="I23" s="747">
        <v>0</v>
      </c>
      <c r="J23" s="748">
        <f>H23-K23-L23-I23</f>
        <v>1.6110302600000002</v>
      </c>
      <c r="K23" s="748">
        <f>ROUND(1.48695394*1.03*1.039,8)</f>
        <v>1.5912934999999999</v>
      </c>
      <c r="L23" s="743">
        <f>ROUND(0.33804286*1.03*1.039,8)</f>
        <v>0.36176332999999999</v>
      </c>
    </row>
    <row r="24" spans="1:16" s="755" customFormat="1" ht="111" customHeight="1" x14ac:dyDescent="0.25">
      <c r="A24" s="749"/>
      <c r="B24" s="743">
        <v>34</v>
      </c>
      <c r="C24" s="750" t="s">
        <v>1134</v>
      </c>
      <c r="D24" s="751" t="s">
        <v>844</v>
      </c>
      <c r="E24" s="752" t="s">
        <v>1135</v>
      </c>
      <c r="F24" s="752" t="s">
        <v>1136</v>
      </c>
      <c r="G24" s="746">
        <v>0.96083419999999997</v>
      </c>
      <c r="H24" s="746">
        <f t="shared" ref="H24" si="9">ROUND(G24/1.2,8)</f>
        <v>0.80069517000000001</v>
      </c>
      <c r="I24" s="753">
        <v>0</v>
      </c>
      <c r="J24" s="754">
        <f t="shared" ref="J24" si="10">H24-K24-L24-I24</f>
        <v>0.79282514000000004</v>
      </c>
      <c r="K24" s="753">
        <v>0</v>
      </c>
      <c r="L24" s="743">
        <f>ROUND(0.007354*1.03*1.039,8)</f>
        <v>7.8700300000000001E-3</v>
      </c>
    </row>
    <row r="25" spans="1:16" ht="26.25" x14ac:dyDescent="0.4">
      <c r="A25" s="690"/>
      <c r="B25" s="1023"/>
      <c r="C25" s="77"/>
      <c r="D25" s="77"/>
      <c r="E25" s="741"/>
      <c r="F25" s="741"/>
      <c r="G25" s="756">
        <f t="shared" ref="G25:L25" si="11">SUM(G23:G24)</f>
        <v>5.2377387099999995</v>
      </c>
      <c r="H25" s="756">
        <f t="shared" si="11"/>
        <v>4.3647822600000001</v>
      </c>
      <c r="I25" s="757">
        <f t="shared" si="11"/>
        <v>0</v>
      </c>
      <c r="J25" s="756">
        <f t="shared" si="11"/>
        <v>2.4038554000000003</v>
      </c>
      <c r="K25" s="756">
        <f t="shared" si="11"/>
        <v>1.5912934999999999</v>
      </c>
      <c r="L25" s="756">
        <f t="shared" si="11"/>
        <v>0.36963336000000002</v>
      </c>
      <c r="P25" s="695"/>
    </row>
    <row r="26" spans="1:16" ht="18.75" x14ac:dyDescent="0.3">
      <c r="B26" s="1023"/>
      <c r="C26" s="77"/>
      <c r="D26" s="77"/>
      <c r="E26" s="741"/>
      <c r="F26" s="741"/>
      <c r="G26" s="758"/>
      <c r="H26" s="758">
        <v>4.3838999999999997</v>
      </c>
      <c r="I26" s="756">
        <f>H26-H25</f>
        <v>1.911773999999955E-2</v>
      </c>
      <c r="J26" s="759"/>
      <c r="K26" s="759"/>
      <c r="L26" s="759"/>
    </row>
    <row r="27" spans="1:16" ht="18.75" x14ac:dyDescent="0.3">
      <c r="B27" s="1157" t="s">
        <v>1068</v>
      </c>
      <c r="C27" s="1158"/>
      <c r="D27" s="1158"/>
      <c r="E27" s="1158"/>
      <c r="F27" s="1158"/>
      <c r="G27" s="1158"/>
      <c r="H27" s="1158"/>
      <c r="I27" s="1158"/>
      <c r="J27" s="1158"/>
      <c r="K27" s="1158"/>
      <c r="L27" s="1159"/>
    </row>
    <row r="28" spans="1:16" s="768" customFormat="1" ht="237.75" customHeight="1" x14ac:dyDescent="0.25">
      <c r="A28" s="760"/>
      <c r="B28" s="761">
        <v>28</v>
      </c>
      <c r="C28" s="762" t="s">
        <v>828</v>
      </c>
      <c r="D28" s="763" t="s">
        <v>829</v>
      </c>
      <c r="E28" s="761">
        <v>2025</v>
      </c>
      <c r="F28" s="761">
        <v>1969</v>
      </c>
      <c r="G28" s="764">
        <v>2.9959880499999998</v>
      </c>
      <c r="H28" s="764">
        <f t="shared" ref="H28:H29" si="12">ROUND(G28/1.2,8)</f>
        <v>2.4966567099999999</v>
      </c>
      <c r="I28" s="765">
        <v>0</v>
      </c>
      <c r="J28" s="766">
        <f>H28-K28-L28-I28</f>
        <v>1.4298108700000001</v>
      </c>
      <c r="K28" s="766">
        <f>ROUND(0.72401844*1.03*1.039,8)</f>
        <v>0.77482280999999997</v>
      </c>
      <c r="L28" s="767">
        <f>ROUND(0.27287537*1.03*1.039,8)</f>
        <v>0.29202303000000002</v>
      </c>
    </row>
    <row r="29" spans="1:16" s="775" customFormat="1" ht="210" customHeight="1" x14ac:dyDescent="0.25">
      <c r="A29" s="769"/>
      <c r="B29" s="761">
        <v>40</v>
      </c>
      <c r="C29" s="770" t="s">
        <v>845</v>
      </c>
      <c r="D29" s="771" t="s">
        <v>846</v>
      </c>
      <c r="E29" s="772" t="s">
        <v>1137</v>
      </c>
      <c r="F29" s="772" t="s">
        <v>1138</v>
      </c>
      <c r="G29" s="764">
        <v>2.2196846899999998</v>
      </c>
      <c r="H29" s="764">
        <f t="shared" si="12"/>
        <v>1.8497372400000001</v>
      </c>
      <c r="I29" s="773">
        <v>0</v>
      </c>
      <c r="J29" s="774">
        <f t="shared" ref="J29" si="13">H29-K29-L29-I29</f>
        <v>1.8261275300000002</v>
      </c>
      <c r="K29" s="773">
        <v>0</v>
      </c>
      <c r="L29" s="761">
        <f>ROUND(0.02206164*1.03*1.039,8)</f>
        <v>2.3609709999999999E-2</v>
      </c>
    </row>
    <row r="30" spans="1:16" ht="26.25" x14ac:dyDescent="0.4">
      <c r="B30" s="1023"/>
      <c r="C30" s="77"/>
      <c r="D30" s="77"/>
      <c r="E30" s="741"/>
      <c r="F30" s="741"/>
      <c r="G30" s="776">
        <f t="shared" ref="G30:L30" si="14">SUM(G28:G29)</f>
        <v>5.2156727399999996</v>
      </c>
      <c r="H30" s="776">
        <f t="shared" si="14"/>
        <v>4.3463939499999995</v>
      </c>
      <c r="I30" s="777">
        <f t="shared" si="14"/>
        <v>0</v>
      </c>
      <c r="J30" s="776">
        <f t="shared" si="14"/>
        <v>3.2559384000000002</v>
      </c>
      <c r="K30" s="776">
        <f t="shared" si="14"/>
        <v>0.77482280999999997</v>
      </c>
      <c r="L30" s="776">
        <f t="shared" si="14"/>
        <v>0.31563274000000002</v>
      </c>
      <c r="P30" s="695"/>
    </row>
    <row r="31" spans="1:16" ht="18.75" x14ac:dyDescent="0.3">
      <c r="C31" s="779"/>
      <c r="D31" s="779"/>
      <c r="E31" s="780"/>
      <c r="F31" s="780"/>
      <c r="G31" s="781"/>
      <c r="H31" s="781">
        <v>4.3838999999999997</v>
      </c>
      <c r="I31" s="782">
        <f>H31-H30</f>
        <v>3.750605000000018E-2</v>
      </c>
      <c r="J31" s="783"/>
      <c r="K31" s="783"/>
      <c r="L31" s="783"/>
    </row>
    <row r="32" spans="1:16" x14ac:dyDescent="0.25">
      <c r="C32" s="779"/>
      <c r="D32" s="779"/>
      <c r="E32" s="780"/>
      <c r="F32" s="780"/>
      <c r="G32" s="779"/>
      <c r="H32" s="779"/>
    </row>
    <row r="33" spans="1:12" ht="20.25" x14ac:dyDescent="0.3">
      <c r="C33" s="779"/>
      <c r="D33" s="779"/>
      <c r="E33" s="780"/>
      <c r="F33" s="780"/>
      <c r="G33" s="784">
        <f>G30+G25+G20+G14+G8</f>
        <v>62.349498130000008</v>
      </c>
      <c r="H33" s="784">
        <f t="shared" ref="H33:L33" si="15">H30+H25+H20+H14+H8</f>
        <v>51.957915113333343</v>
      </c>
      <c r="I33" s="785">
        <f t="shared" si="15"/>
        <v>2.4777228400000002</v>
      </c>
      <c r="J33" s="784">
        <f t="shared" si="15"/>
        <v>28.684083713333344</v>
      </c>
      <c r="K33" s="784">
        <f t="shared" si="15"/>
        <v>17.667766489999998</v>
      </c>
      <c r="L33" s="784">
        <f t="shared" si="15"/>
        <v>3.12834207</v>
      </c>
    </row>
    <row r="34" spans="1:12" x14ac:dyDescent="0.25">
      <c r="C34" s="779"/>
      <c r="D34" s="779"/>
      <c r="E34" s="780"/>
      <c r="F34" s="780"/>
      <c r="G34" s="779"/>
      <c r="H34" s="779"/>
    </row>
    <row r="35" spans="1:12" x14ac:dyDescent="0.25">
      <c r="C35" s="779"/>
      <c r="D35" s="779"/>
      <c r="E35" s="780"/>
      <c r="F35" s="780"/>
      <c r="G35" s="779"/>
      <c r="H35" s="779"/>
    </row>
    <row r="36" spans="1:12" x14ac:dyDescent="0.25">
      <c r="C36" s="779"/>
      <c r="D36" s="779"/>
      <c r="E36" s="780"/>
      <c r="F36" s="780"/>
      <c r="G36" s="779"/>
      <c r="H36" s="779"/>
    </row>
    <row r="37" spans="1:12" x14ac:dyDescent="0.25">
      <c r="C37" s="779"/>
      <c r="D37" s="779"/>
      <c r="E37" s="780"/>
      <c r="F37" s="780"/>
      <c r="G37" s="779"/>
      <c r="H37" s="779"/>
    </row>
    <row r="38" spans="1:12" x14ac:dyDescent="0.25">
      <c r="C38" s="779"/>
      <c r="D38" s="779"/>
      <c r="E38" s="780"/>
      <c r="F38" s="780"/>
      <c r="G38" s="779"/>
      <c r="H38" s="779"/>
    </row>
    <row r="39" spans="1:12" x14ac:dyDescent="0.25">
      <c r="C39" s="779"/>
      <c r="D39" s="779"/>
      <c r="E39" s="780"/>
      <c r="F39" s="780"/>
      <c r="G39" s="779"/>
      <c r="H39" s="779"/>
    </row>
    <row r="40" spans="1:12" s="738" customFormat="1" x14ac:dyDescent="0.25">
      <c r="A40" s="73"/>
      <c r="B40" s="778"/>
      <c r="C40" s="779"/>
      <c r="D40" s="779"/>
      <c r="E40" s="780"/>
      <c r="F40" s="780"/>
      <c r="G40" s="779"/>
      <c r="H40" s="779"/>
    </row>
    <row r="41" spans="1:12" s="738" customFormat="1" x14ac:dyDescent="0.25">
      <c r="A41" s="73"/>
      <c r="B41" s="778"/>
      <c r="C41" s="779"/>
      <c r="D41" s="779"/>
      <c r="E41" s="780"/>
      <c r="F41" s="780"/>
      <c r="G41" s="779"/>
      <c r="H41" s="779"/>
    </row>
    <row r="43" spans="1:12" x14ac:dyDescent="0.25">
      <c r="C43" s="77"/>
      <c r="D43" s="77"/>
      <c r="E43" s="741"/>
      <c r="F43" s="741"/>
      <c r="G43" s="77" t="s">
        <v>876</v>
      </c>
      <c r="H43" s="77" t="s">
        <v>875</v>
      </c>
      <c r="I43" s="786"/>
      <c r="J43" s="786"/>
      <c r="K43" s="786"/>
      <c r="L43" s="786"/>
    </row>
    <row r="44" spans="1:12" x14ac:dyDescent="0.25">
      <c r="C44" s="77"/>
      <c r="D44" s="77"/>
      <c r="E44" s="741"/>
      <c r="F44" s="741"/>
      <c r="G44" s="77"/>
      <c r="H44" s="77"/>
      <c r="I44" s="786"/>
      <c r="J44" s="786"/>
      <c r="K44" s="786"/>
      <c r="L44" s="786"/>
    </row>
    <row r="45" spans="1:12" x14ac:dyDescent="0.25">
      <c r="C45" s="77"/>
      <c r="D45" s="77"/>
      <c r="E45" s="741"/>
      <c r="F45" s="741">
        <v>2021</v>
      </c>
      <c r="G45" s="787">
        <f>G8</f>
        <v>41.622565000000009</v>
      </c>
      <c r="H45" s="787">
        <f t="shared" ref="H45:L45" si="16">H8</f>
        <v>34.685470833333341</v>
      </c>
      <c r="I45" s="787">
        <f t="shared" si="16"/>
        <v>2.4777228400000002</v>
      </c>
      <c r="J45" s="787">
        <f t="shared" si="16"/>
        <v>16.443040253333344</v>
      </c>
      <c r="K45" s="787">
        <f t="shared" si="16"/>
        <v>13.797153119999999</v>
      </c>
      <c r="L45" s="787">
        <f t="shared" si="16"/>
        <v>1.96755462</v>
      </c>
    </row>
    <row r="46" spans="1:12" x14ac:dyDescent="0.25">
      <c r="C46" s="77"/>
      <c r="D46" s="77"/>
      <c r="E46" s="741"/>
      <c r="F46" s="741">
        <v>2022</v>
      </c>
      <c r="G46" s="787">
        <f>G14</f>
        <v>5.1278250400000003</v>
      </c>
      <c r="H46" s="787">
        <f t="shared" ref="H46:L46" si="17">H14</f>
        <v>4.2731875300000004</v>
      </c>
      <c r="I46" s="787">
        <f t="shared" si="17"/>
        <v>0</v>
      </c>
      <c r="J46" s="787">
        <f t="shared" si="17"/>
        <v>2.3575534300000003</v>
      </c>
      <c r="K46" s="787">
        <f t="shared" si="17"/>
        <v>1.5044970600000001</v>
      </c>
      <c r="L46" s="787">
        <f t="shared" si="17"/>
        <v>0.41113704000000001</v>
      </c>
    </row>
    <row r="47" spans="1:12" x14ac:dyDescent="0.25">
      <c r="C47" s="77"/>
      <c r="D47" s="77"/>
      <c r="E47" s="741"/>
      <c r="F47" s="741">
        <v>2023</v>
      </c>
      <c r="G47" s="787">
        <f>G20</f>
        <v>5.1456966399999997</v>
      </c>
      <c r="H47" s="787">
        <f t="shared" ref="H47:L47" si="18">H20</f>
        <v>4.2880805400000002</v>
      </c>
      <c r="I47" s="787">
        <f t="shared" si="18"/>
        <v>0</v>
      </c>
      <c r="J47" s="787">
        <f t="shared" si="18"/>
        <v>4.2236962299999998</v>
      </c>
      <c r="K47" s="787">
        <f t="shared" si="18"/>
        <v>0</v>
      </c>
      <c r="L47" s="787">
        <f t="shared" si="18"/>
        <v>6.438431E-2</v>
      </c>
    </row>
    <row r="48" spans="1:12" x14ac:dyDescent="0.25">
      <c r="C48" s="77"/>
      <c r="D48" s="77"/>
      <c r="E48" s="741"/>
      <c r="F48" s="741">
        <v>2024</v>
      </c>
      <c r="G48" s="787">
        <f>G25</f>
        <v>5.2377387099999995</v>
      </c>
      <c r="H48" s="787">
        <f t="shared" ref="H48:L48" si="19">H25</f>
        <v>4.3647822600000001</v>
      </c>
      <c r="I48" s="787">
        <f t="shared" si="19"/>
        <v>0</v>
      </c>
      <c r="J48" s="787">
        <f t="shared" si="19"/>
        <v>2.4038554000000003</v>
      </c>
      <c r="K48" s="787">
        <f t="shared" si="19"/>
        <v>1.5912934999999999</v>
      </c>
      <c r="L48" s="787">
        <f t="shared" si="19"/>
        <v>0.36963336000000002</v>
      </c>
    </row>
    <row r="49" spans="3:12" x14ac:dyDescent="0.25">
      <c r="C49" s="77"/>
      <c r="D49" s="77"/>
      <c r="E49" s="741"/>
      <c r="F49" s="741">
        <v>2025</v>
      </c>
      <c r="G49" s="787">
        <f>G30</f>
        <v>5.2156727399999996</v>
      </c>
      <c r="H49" s="787">
        <f t="shared" ref="H49:L49" si="20">H30</f>
        <v>4.3463939499999995</v>
      </c>
      <c r="I49" s="787">
        <f t="shared" si="20"/>
        <v>0</v>
      </c>
      <c r="J49" s="787">
        <f t="shared" si="20"/>
        <v>3.2559384000000002</v>
      </c>
      <c r="K49" s="787">
        <f t="shared" si="20"/>
        <v>0.77482280999999997</v>
      </c>
      <c r="L49" s="787">
        <f t="shared" si="20"/>
        <v>0.31563274000000002</v>
      </c>
    </row>
    <row r="51" spans="3:12" x14ac:dyDescent="0.25">
      <c r="G51" s="788">
        <f>SUM(G45:G50)</f>
        <v>62.349498130000008</v>
      </c>
      <c r="H51" s="788">
        <f t="shared" ref="H51:L51" si="21">SUM(H45:H50)</f>
        <v>51.957915113333343</v>
      </c>
      <c r="I51" s="788">
        <f t="shared" si="21"/>
        <v>2.4777228400000002</v>
      </c>
      <c r="J51" s="788">
        <f t="shared" si="21"/>
        <v>28.684083713333344</v>
      </c>
      <c r="K51" s="788">
        <f t="shared" si="21"/>
        <v>17.667766489999998</v>
      </c>
      <c r="L51" s="788">
        <f t="shared" si="21"/>
        <v>3.1283420699999995</v>
      </c>
    </row>
  </sheetData>
  <mergeCells count="5">
    <mergeCell ref="B2:L2"/>
    <mergeCell ref="B10:L10"/>
    <mergeCell ref="B16:L16"/>
    <mergeCell ref="B22:L22"/>
    <mergeCell ref="B27:L27"/>
  </mergeCells>
  <printOptions horizontalCentered="1"/>
  <pageMargins left="0.70866141732283472" right="0.31496062992125984" top="0.74803149606299213" bottom="0.74803149606299213" header="0.31496062992125984" footer="0.31496062992125984"/>
  <pageSetup paperSize="9" scale="33" fitToHeight="3"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92D050"/>
    <pageSetUpPr fitToPage="1"/>
  </sheetPr>
  <dimension ref="A1:V343"/>
  <sheetViews>
    <sheetView view="pageBreakPreview" topLeftCell="A49" zoomScaleSheetLayoutView="100" workbookViewId="0">
      <selection activeCell="C51" sqref="C51"/>
    </sheetView>
  </sheetViews>
  <sheetFormatPr defaultRowHeight="15" x14ac:dyDescent="0.25"/>
  <cols>
    <col min="1" max="1" width="6.140625" style="1" customWidth="1"/>
    <col min="2" max="2" width="54.7109375" style="1" customWidth="1"/>
    <col min="3" max="3" width="91.42578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2" customFormat="1" ht="18.75" x14ac:dyDescent="0.3">
      <c r="A1" s="17"/>
      <c r="F1" s="16"/>
      <c r="G1" s="16"/>
      <c r="H1" s="15"/>
    </row>
    <row r="2" spans="1:22" s="12" customFormat="1" ht="15.75" x14ac:dyDescent="0.25">
      <c r="A2" s="1172" t="s">
        <v>1205</v>
      </c>
      <c r="B2" s="1172"/>
      <c r="C2" s="1172"/>
      <c r="D2" s="212"/>
      <c r="E2" s="212"/>
      <c r="F2" s="212"/>
      <c r="G2" s="212"/>
      <c r="H2" s="212"/>
      <c r="I2" s="212"/>
      <c r="J2" s="212"/>
    </row>
    <row r="3" spans="1:22" s="12" customFormat="1" ht="18.75" x14ac:dyDescent="0.3">
      <c r="A3" s="17"/>
      <c r="F3" s="16"/>
      <c r="G3" s="16"/>
      <c r="H3" s="15"/>
    </row>
    <row r="4" spans="1:22" s="12" customFormat="1" ht="18.75" x14ac:dyDescent="0.2">
      <c r="A4" s="1176" t="s">
        <v>11</v>
      </c>
      <c r="B4" s="1176"/>
      <c r="C4" s="1176"/>
      <c r="D4" s="13"/>
      <c r="E4" s="13"/>
      <c r="F4" s="13"/>
      <c r="G4" s="13"/>
      <c r="H4" s="13"/>
      <c r="I4" s="13"/>
      <c r="J4" s="13"/>
      <c r="K4" s="13"/>
      <c r="L4" s="13"/>
      <c r="M4" s="13"/>
      <c r="N4" s="13"/>
      <c r="O4" s="13"/>
      <c r="P4" s="13"/>
      <c r="Q4" s="13"/>
      <c r="R4" s="13"/>
      <c r="S4" s="13"/>
      <c r="T4" s="13"/>
      <c r="U4" s="13"/>
      <c r="V4" s="13"/>
    </row>
    <row r="5" spans="1:22" s="12" customFormat="1" ht="18.75" x14ac:dyDescent="0.2">
      <c r="A5" s="14"/>
      <c r="B5" s="14"/>
      <c r="C5" s="14"/>
      <c r="D5" s="14"/>
      <c r="E5" s="14"/>
      <c r="F5" s="14"/>
      <c r="G5" s="14"/>
      <c r="H5" s="14"/>
      <c r="I5" s="13"/>
      <c r="J5" s="13"/>
      <c r="K5" s="13"/>
      <c r="L5" s="13"/>
      <c r="M5" s="13"/>
      <c r="N5" s="13"/>
      <c r="O5" s="13"/>
      <c r="P5" s="13"/>
      <c r="Q5" s="13"/>
      <c r="R5" s="13"/>
      <c r="S5" s="13"/>
      <c r="T5" s="13"/>
      <c r="U5" s="13"/>
      <c r="V5" s="13"/>
    </row>
    <row r="6" spans="1:22" s="12" customFormat="1" ht="18.75" x14ac:dyDescent="0.2">
      <c r="A6" s="1177" t="s">
        <v>484</v>
      </c>
      <c r="B6" s="1177"/>
      <c r="C6" s="1177"/>
      <c r="D6" s="8"/>
      <c r="E6" s="8"/>
      <c r="F6" s="8"/>
      <c r="G6" s="8"/>
      <c r="H6" s="8"/>
      <c r="I6" s="13"/>
      <c r="J6" s="13"/>
      <c r="K6" s="13"/>
      <c r="L6" s="13"/>
      <c r="M6" s="13"/>
      <c r="N6" s="13"/>
      <c r="O6" s="13"/>
      <c r="P6" s="13"/>
      <c r="Q6" s="13"/>
      <c r="R6" s="13"/>
      <c r="S6" s="13"/>
      <c r="T6" s="13"/>
      <c r="U6" s="13"/>
      <c r="V6" s="13"/>
    </row>
    <row r="7" spans="1:22" s="12" customFormat="1" ht="18.75" x14ac:dyDescent="0.2">
      <c r="A7" s="1173" t="s">
        <v>10</v>
      </c>
      <c r="B7" s="1173"/>
      <c r="C7" s="1173"/>
      <c r="D7" s="6"/>
      <c r="E7" s="6"/>
      <c r="F7" s="6"/>
      <c r="G7" s="6"/>
      <c r="H7" s="6"/>
      <c r="I7" s="13"/>
      <c r="J7" s="13"/>
      <c r="K7" s="13"/>
      <c r="L7" s="13"/>
      <c r="M7" s="13"/>
      <c r="N7" s="13"/>
      <c r="O7" s="13"/>
      <c r="P7" s="13"/>
      <c r="Q7" s="13"/>
      <c r="R7" s="13"/>
      <c r="S7" s="13"/>
      <c r="T7" s="13"/>
      <c r="U7" s="13"/>
      <c r="V7" s="13"/>
    </row>
    <row r="8" spans="1:22" s="12" customFormat="1" ht="18.75" x14ac:dyDescent="0.2">
      <c r="A8" s="14"/>
      <c r="B8" s="14"/>
      <c r="C8" s="14"/>
      <c r="D8" s="14"/>
      <c r="E8" s="14"/>
      <c r="F8" s="14"/>
      <c r="G8" s="14"/>
      <c r="H8" s="14"/>
      <c r="I8" s="13"/>
      <c r="J8" s="13"/>
      <c r="K8" s="13"/>
      <c r="L8" s="13"/>
      <c r="M8" s="13"/>
      <c r="N8" s="13"/>
      <c r="O8" s="13"/>
      <c r="P8" s="13"/>
      <c r="Q8" s="13"/>
      <c r="R8" s="13"/>
      <c r="S8" s="13"/>
      <c r="T8" s="13"/>
      <c r="U8" s="13"/>
      <c r="V8" s="13"/>
    </row>
    <row r="9" spans="1:22" s="12" customFormat="1" ht="18.75" x14ac:dyDescent="0.25">
      <c r="A9" s="1179" t="s">
        <v>1163</v>
      </c>
      <c r="B9" s="1179"/>
      <c r="C9" s="1179"/>
      <c r="D9" s="8"/>
      <c r="E9" s="8"/>
      <c r="F9" s="8"/>
      <c r="G9" s="8"/>
      <c r="H9" s="8"/>
      <c r="I9" s="13"/>
      <c r="J9" s="13"/>
      <c r="K9" s="13"/>
      <c r="L9" s="13"/>
      <c r="M9" s="13"/>
      <c r="N9" s="13"/>
      <c r="O9" s="13"/>
      <c r="P9" s="13"/>
      <c r="Q9" s="13"/>
      <c r="R9" s="13"/>
      <c r="S9" s="13"/>
      <c r="T9" s="13"/>
      <c r="U9" s="13"/>
      <c r="V9" s="13"/>
    </row>
    <row r="10" spans="1:22" s="12" customFormat="1" ht="18.75" x14ac:dyDescent="0.2">
      <c r="A10" s="1173" t="s">
        <v>9</v>
      </c>
      <c r="B10" s="1173"/>
      <c r="C10" s="1173"/>
      <c r="D10" s="6"/>
      <c r="E10" s="6"/>
      <c r="F10" s="6"/>
      <c r="G10" s="6"/>
      <c r="H10" s="6"/>
      <c r="I10" s="13"/>
      <c r="J10" s="13"/>
      <c r="K10" s="13"/>
      <c r="L10" s="13"/>
      <c r="M10" s="13"/>
      <c r="N10" s="13"/>
      <c r="O10" s="13"/>
      <c r="P10" s="13"/>
      <c r="Q10" s="13"/>
      <c r="R10" s="13"/>
      <c r="S10" s="13"/>
      <c r="T10" s="13"/>
      <c r="U10" s="13"/>
      <c r="V10" s="13"/>
    </row>
    <row r="11" spans="1:22" s="9" customFormat="1" ht="15.75" customHeight="1" x14ac:dyDescent="0.2">
      <c r="A11" s="10"/>
      <c r="B11" s="10"/>
      <c r="C11" s="10"/>
      <c r="D11" s="10"/>
      <c r="E11" s="10"/>
      <c r="F11" s="10"/>
      <c r="G11" s="10"/>
      <c r="H11" s="10"/>
      <c r="I11" s="10"/>
      <c r="J11" s="10"/>
      <c r="K11" s="10"/>
      <c r="L11" s="10"/>
      <c r="M11" s="10"/>
      <c r="N11" s="10"/>
      <c r="O11" s="10"/>
      <c r="P11" s="10"/>
      <c r="Q11" s="10"/>
      <c r="R11" s="10"/>
      <c r="S11" s="10"/>
      <c r="T11" s="10"/>
      <c r="U11" s="10"/>
      <c r="V11" s="10"/>
    </row>
    <row r="12" spans="1:22" s="3" customFormat="1" ht="38.25" customHeight="1" x14ac:dyDescent="0.2">
      <c r="A12" s="1178" t="s">
        <v>1176</v>
      </c>
      <c r="B12" s="1178"/>
      <c r="C12" s="1178"/>
      <c r="D12" s="8"/>
      <c r="E12" s="8"/>
      <c r="F12" s="8"/>
      <c r="G12" s="8"/>
      <c r="H12" s="8"/>
      <c r="I12" s="8"/>
      <c r="J12" s="8"/>
      <c r="K12" s="8"/>
      <c r="L12" s="8"/>
      <c r="M12" s="8"/>
      <c r="N12" s="8"/>
      <c r="O12" s="8"/>
      <c r="P12" s="8"/>
      <c r="Q12" s="8"/>
      <c r="R12" s="8"/>
      <c r="S12" s="8"/>
      <c r="T12" s="8"/>
      <c r="U12" s="8"/>
      <c r="V12" s="8"/>
    </row>
    <row r="13" spans="1:22" s="3" customFormat="1" ht="15" customHeight="1" x14ac:dyDescent="0.2">
      <c r="A13" s="1173" t="s">
        <v>7</v>
      </c>
      <c r="B13" s="1173"/>
      <c r="C13" s="1173"/>
      <c r="D13" s="6"/>
      <c r="E13" s="6"/>
      <c r="F13" s="6"/>
      <c r="G13" s="6"/>
      <c r="H13" s="6"/>
      <c r="I13" s="6"/>
      <c r="J13" s="6"/>
      <c r="K13" s="6"/>
      <c r="L13" s="6"/>
      <c r="M13" s="6"/>
      <c r="N13" s="6"/>
      <c r="O13" s="6"/>
      <c r="P13" s="6"/>
      <c r="Q13" s="6"/>
      <c r="R13" s="6"/>
      <c r="S13" s="6"/>
      <c r="T13" s="6"/>
      <c r="U13" s="6"/>
      <c r="V13" s="6"/>
    </row>
    <row r="14" spans="1:22" s="3" customFormat="1" ht="15" customHeight="1" x14ac:dyDescent="0.2">
      <c r="A14" s="4"/>
      <c r="B14" s="4"/>
      <c r="C14" s="4"/>
      <c r="D14" s="4"/>
      <c r="E14" s="4"/>
      <c r="F14" s="4"/>
      <c r="G14" s="4"/>
      <c r="H14" s="4"/>
      <c r="I14" s="4"/>
      <c r="J14" s="4"/>
      <c r="K14" s="4"/>
      <c r="L14" s="4"/>
      <c r="M14" s="4"/>
      <c r="N14" s="4"/>
      <c r="O14" s="4"/>
      <c r="P14" s="4"/>
      <c r="Q14" s="4"/>
      <c r="R14" s="4"/>
      <c r="S14" s="4"/>
    </row>
    <row r="15" spans="1:22" s="3" customFormat="1" ht="15" customHeight="1" x14ac:dyDescent="0.2">
      <c r="A15" s="1174" t="s">
        <v>472</v>
      </c>
      <c r="B15" s="1175"/>
      <c r="C15" s="1175"/>
      <c r="D15" s="7"/>
      <c r="E15" s="7"/>
      <c r="F15" s="7"/>
      <c r="G15" s="7"/>
      <c r="H15" s="7"/>
      <c r="I15" s="7"/>
      <c r="J15" s="7"/>
      <c r="K15" s="7"/>
      <c r="L15" s="7"/>
      <c r="M15" s="7"/>
      <c r="N15" s="7"/>
      <c r="O15" s="7"/>
      <c r="P15" s="7"/>
      <c r="Q15" s="7"/>
      <c r="R15" s="7"/>
      <c r="S15" s="7"/>
      <c r="T15" s="7"/>
      <c r="U15" s="7"/>
      <c r="V15" s="7"/>
    </row>
    <row r="16" spans="1:22" s="3" customFormat="1" ht="15" customHeight="1" x14ac:dyDescent="0.2">
      <c r="A16" s="6"/>
      <c r="B16" s="6"/>
      <c r="C16" s="6"/>
      <c r="D16" s="6"/>
      <c r="E16" s="6"/>
      <c r="F16" s="6"/>
      <c r="G16" s="6"/>
      <c r="H16" s="6"/>
      <c r="I16" s="4"/>
      <c r="J16" s="4"/>
      <c r="K16" s="4"/>
      <c r="L16" s="4"/>
      <c r="M16" s="4"/>
      <c r="N16" s="4"/>
      <c r="O16" s="4"/>
      <c r="P16" s="4"/>
      <c r="Q16" s="4"/>
      <c r="R16" s="4"/>
      <c r="S16" s="4"/>
    </row>
    <row r="17" spans="1:22" s="3" customFormat="1" ht="90" customHeight="1" x14ac:dyDescent="0.2">
      <c r="A17" s="29" t="s">
        <v>6</v>
      </c>
      <c r="B17" s="42" t="s">
        <v>68</v>
      </c>
      <c r="C17" s="41" t="s">
        <v>67</v>
      </c>
      <c r="D17" s="33"/>
      <c r="E17" s="33"/>
      <c r="F17" s="33"/>
      <c r="G17" s="33"/>
      <c r="H17" s="33"/>
      <c r="I17" s="32"/>
      <c r="J17" s="32"/>
      <c r="K17" s="32"/>
      <c r="L17" s="32"/>
      <c r="M17" s="32"/>
      <c r="N17" s="32"/>
      <c r="O17" s="32"/>
      <c r="P17" s="32"/>
      <c r="Q17" s="32"/>
      <c r="R17" s="32"/>
      <c r="S17" s="32"/>
      <c r="T17" s="31"/>
      <c r="U17" s="31"/>
      <c r="V17" s="31"/>
    </row>
    <row r="18" spans="1:22" s="3" customFormat="1" ht="16.5" customHeight="1" x14ac:dyDescent="0.2">
      <c r="A18" s="41">
        <v>1</v>
      </c>
      <c r="B18" s="42">
        <v>3</v>
      </c>
      <c r="C18" s="41">
        <v>4</v>
      </c>
      <c r="D18" s="33"/>
      <c r="E18" s="33"/>
      <c r="F18" s="33"/>
      <c r="G18" s="33"/>
      <c r="H18" s="33"/>
      <c r="I18" s="32"/>
      <c r="J18" s="32"/>
      <c r="K18" s="32"/>
      <c r="L18" s="32"/>
      <c r="M18" s="32"/>
      <c r="N18" s="32"/>
      <c r="O18" s="32"/>
      <c r="P18" s="32"/>
      <c r="Q18" s="32"/>
      <c r="R18" s="32"/>
      <c r="S18" s="32"/>
      <c r="T18" s="31"/>
      <c r="U18" s="31"/>
      <c r="V18" s="31"/>
    </row>
    <row r="19" spans="1:22" s="3" customFormat="1" ht="39" customHeight="1" x14ac:dyDescent="0.2">
      <c r="A19" s="468" t="s">
        <v>66</v>
      </c>
      <c r="B19" s="1081" t="s">
        <v>324</v>
      </c>
      <c r="C19" s="44" t="s">
        <v>1165</v>
      </c>
      <c r="D19" s="33"/>
      <c r="E19" s="33"/>
      <c r="F19" s="33"/>
      <c r="G19" s="33"/>
      <c r="H19" s="33"/>
      <c r="I19" s="32"/>
      <c r="J19" s="32"/>
      <c r="K19" s="32"/>
      <c r="L19" s="32"/>
      <c r="M19" s="32"/>
      <c r="N19" s="32"/>
      <c r="O19" s="32"/>
      <c r="P19" s="32"/>
      <c r="Q19" s="32"/>
      <c r="R19" s="32"/>
      <c r="S19" s="32"/>
      <c r="T19" s="31"/>
      <c r="U19" s="31"/>
      <c r="V19" s="31"/>
    </row>
    <row r="20" spans="1:22" s="3" customFormat="1" ht="50.25" customHeight="1" x14ac:dyDescent="0.2">
      <c r="A20" s="1168" t="s">
        <v>65</v>
      </c>
      <c r="B20" s="1170" t="s">
        <v>1193</v>
      </c>
      <c r="C20" s="1080" t="s">
        <v>1190</v>
      </c>
      <c r="D20" s="33"/>
      <c r="E20" s="33"/>
      <c r="F20" s="33"/>
      <c r="G20" s="33"/>
      <c r="H20" s="33"/>
      <c r="I20" s="32"/>
      <c r="J20" s="32"/>
      <c r="K20" s="32"/>
      <c r="L20" s="32"/>
      <c r="M20" s="32"/>
      <c r="N20" s="32"/>
      <c r="O20" s="32"/>
      <c r="P20" s="32"/>
      <c r="Q20" s="32"/>
      <c r="R20" s="32"/>
      <c r="S20" s="32"/>
      <c r="T20" s="31"/>
      <c r="U20" s="31"/>
      <c r="V20" s="31"/>
    </row>
    <row r="21" spans="1:22" s="3" customFormat="1" ht="50.25" customHeight="1" x14ac:dyDescent="0.2">
      <c r="A21" s="1169"/>
      <c r="B21" s="1170"/>
      <c r="C21" s="1080" t="s">
        <v>1191</v>
      </c>
      <c r="D21" s="33"/>
      <c r="E21" s="33"/>
      <c r="F21" s="33"/>
      <c r="G21" s="33"/>
      <c r="H21" s="33"/>
      <c r="I21" s="32"/>
      <c r="J21" s="32"/>
      <c r="K21" s="32"/>
      <c r="L21" s="32"/>
      <c r="M21" s="32"/>
      <c r="N21" s="32"/>
      <c r="O21" s="32"/>
      <c r="P21" s="32"/>
      <c r="Q21" s="32"/>
      <c r="R21" s="32"/>
      <c r="S21" s="32"/>
      <c r="T21" s="31"/>
      <c r="U21" s="31"/>
      <c r="V21" s="31"/>
    </row>
    <row r="22" spans="1:22" s="3" customFormat="1" ht="22.5" customHeight="1" x14ac:dyDescent="0.2">
      <c r="A22" s="1186"/>
      <c r="B22" s="1187"/>
      <c r="C22" s="1188"/>
      <c r="D22" s="33"/>
      <c r="E22" s="33"/>
      <c r="F22" s="33"/>
      <c r="G22" s="33"/>
      <c r="H22" s="33"/>
      <c r="I22" s="32"/>
      <c r="J22" s="32"/>
      <c r="K22" s="32"/>
      <c r="L22" s="32"/>
      <c r="M22" s="32"/>
      <c r="N22" s="32"/>
      <c r="O22" s="32"/>
      <c r="P22" s="32"/>
      <c r="Q22" s="32"/>
      <c r="R22" s="32"/>
      <c r="S22" s="32"/>
      <c r="T22" s="31"/>
      <c r="U22" s="31"/>
      <c r="V22" s="31"/>
    </row>
    <row r="23" spans="1:22" s="36" customFormat="1" ht="58.5" customHeight="1" x14ac:dyDescent="0.2">
      <c r="A23" s="468" t="s">
        <v>64</v>
      </c>
      <c r="B23" s="209" t="s">
        <v>421</v>
      </c>
      <c r="C23" s="40" t="s">
        <v>488</v>
      </c>
      <c r="D23" s="39"/>
      <c r="E23" s="39"/>
      <c r="F23" s="39"/>
      <c r="G23" s="39"/>
      <c r="H23" s="38"/>
      <c r="I23" s="38"/>
      <c r="J23" s="38"/>
      <c r="K23" s="38"/>
      <c r="L23" s="38"/>
      <c r="M23" s="38"/>
      <c r="N23" s="38"/>
      <c r="O23" s="38"/>
      <c r="P23" s="38"/>
      <c r="Q23" s="38"/>
      <c r="R23" s="38"/>
      <c r="S23" s="37"/>
      <c r="T23" s="37"/>
      <c r="U23" s="37"/>
      <c r="V23" s="37"/>
    </row>
    <row r="24" spans="1:22" s="36" customFormat="1" ht="42.75" customHeight="1" x14ac:dyDescent="0.2">
      <c r="A24" s="468" t="s">
        <v>63</v>
      </c>
      <c r="B24" s="209" t="s">
        <v>76</v>
      </c>
      <c r="C24" s="40" t="s">
        <v>491</v>
      </c>
      <c r="D24" s="39"/>
      <c r="E24" s="39"/>
      <c r="F24" s="39"/>
      <c r="G24" s="39"/>
      <c r="H24" s="38"/>
      <c r="I24" s="38"/>
      <c r="J24" s="38"/>
      <c r="K24" s="38"/>
      <c r="L24" s="38"/>
      <c r="M24" s="38"/>
      <c r="N24" s="38"/>
      <c r="O24" s="38"/>
      <c r="P24" s="38"/>
      <c r="Q24" s="38"/>
      <c r="R24" s="38"/>
      <c r="S24" s="37"/>
      <c r="T24" s="37"/>
      <c r="U24" s="37"/>
      <c r="V24" s="37"/>
    </row>
    <row r="25" spans="1:22" s="36" customFormat="1" ht="51.75" customHeight="1" x14ac:dyDescent="0.2">
      <c r="A25" s="468" t="s">
        <v>61</v>
      </c>
      <c r="B25" s="209" t="s">
        <v>75</v>
      </c>
      <c r="C25" s="40" t="s">
        <v>490</v>
      </c>
      <c r="D25" s="39"/>
      <c r="E25" s="39"/>
      <c r="F25" s="39"/>
      <c r="G25" s="39"/>
      <c r="H25" s="38"/>
      <c r="I25" s="38"/>
      <c r="J25" s="38"/>
      <c r="K25" s="38"/>
      <c r="L25" s="38"/>
      <c r="M25" s="38"/>
      <c r="N25" s="38"/>
      <c r="O25" s="38"/>
      <c r="P25" s="38"/>
      <c r="Q25" s="38"/>
      <c r="R25" s="38"/>
      <c r="S25" s="37"/>
      <c r="T25" s="37"/>
      <c r="U25" s="37"/>
      <c r="V25" s="37"/>
    </row>
    <row r="26" spans="1:22" s="36" customFormat="1" ht="42.75" customHeight="1" x14ac:dyDescent="0.2">
      <c r="A26" s="468" t="s">
        <v>60</v>
      </c>
      <c r="B26" s="209" t="s">
        <v>422</v>
      </c>
      <c r="C26" s="40" t="s">
        <v>488</v>
      </c>
      <c r="D26" s="39"/>
      <c r="E26" s="39"/>
      <c r="F26" s="39"/>
      <c r="G26" s="39"/>
      <c r="H26" s="38"/>
      <c r="I26" s="38"/>
      <c r="J26" s="38"/>
      <c r="K26" s="38"/>
      <c r="L26" s="38"/>
      <c r="M26" s="38"/>
      <c r="N26" s="38"/>
      <c r="O26" s="38"/>
      <c r="P26" s="38"/>
      <c r="Q26" s="38"/>
      <c r="R26" s="38"/>
      <c r="S26" s="37"/>
      <c r="T26" s="37"/>
      <c r="U26" s="37"/>
      <c r="V26" s="37"/>
    </row>
    <row r="27" spans="1:22" s="36" customFormat="1" ht="51.75" customHeight="1" x14ac:dyDescent="0.2">
      <c r="A27" s="468" t="s">
        <v>58</v>
      </c>
      <c r="B27" s="209" t="s">
        <v>423</v>
      </c>
      <c r="C27" s="40" t="s">
        <v>488</v>
      </c>
      <c r="D27" s="39"/>
      <c r="E27" s="39"/>
      <c r="F27" s="39"/>
      <c r="G27" s="39"/>
      <c r="H27" s="38"/>
      <c r="I27" s="38"/>
      <c r="J27" s="38"/>
      <c r="K27" s="38"/>
      <c r="L27" s="38"/>
      <c r="M27" s="38"/>
      <c r="N27" s="38"/>
      <c r="O27" s="38"/>
      <c r="P27" s="38"/>
      <c r="Q27" s="38"/>
      <c r="R27" s="38"/>
      <c r="S27" s="37"/>
      <c r="T27" s="37"/>
      <c r="U27" s="37"/>
      <c r="V27" s="37"/>
    </row>
    <row r="28" spans="1:22" s="36" customFormat="1" ht="51.75" customHeight="1" x14ac:dyDescent="0.2">
      <c r="A28" s="468" t="s">
        <v>56</v>
      </c>
      <c r="B28" s="209" t="s">
        <v>424</v>
      </c>
      <c r="C28" s="40" t="s">
        <v>488</v>
      </c>
      <c r="D28" s="39"/>
      <c r="E28" s="39"/>
      <c r="F28" s="39"/>
      <c r="G28" s="39"/>
      <c r="H28" s="38"/>
      <c r="I28" s="38"/>
      <c r="J28" s="38"/>
      <c r="K28" s="38"/>
      <c r="L28" s="38"/>
      <c r="M28" s="38"/>
      <c r="N28" s="38"/>
      <c r="O28" s="38"/>
      <c r="P28" s="38"/>
      <c r="Q28" s="38"/>
      <c r="R28" s="38"/>
      <c r="S28" s="37"/>
      <c r="T28" s="37"/>
      <c r="U28" s="37"/>
      <c r="V28" s="37"/>
    </row>
    <row r="29" spans="1:22" s="36" customFormat="1" ht="51.75" customHeight="1" x14ac:dyDescent="0.2">
      <c r="A29" s="468" t="s">
        <v>74</v>
      </c>
      <c r="B29" s="44" t="s">
        <v>425</v>
      </c>
      <c r="C29" s="40" t="s">
        <v>488</v>
      </c>
      <c r="D29" s="39"/>
      <c r="E29" s="39"/>
      <c r="F29" s="39"/>
      <c r="G29" s="39"/>
      <c r="H29" s="38"/>
      <c r="I29" s="38"/>
      <c r="J29" s="38"/>
      <c r="K29" s="38"/>
      <c r="L29" s="38"/>
      <c r="M29" s="38"/>
      <c r="N29" s="38"/>
      <c r="O29" s="38"/>
      <c r="P29" s="38"/>
      <c r="Q29" s="38"/>
      <c r="R29" s="38"/>
      <c r="S29" s="37"/>
      <c r="T29" s="37"/>
      <c r="U29" s="37"/>
      <c r="V29" s="37"/>
    </row>
    <row r="30" spans="1:22" s="36" customFormat="1" ht="51.75" customHeight="1" x14ac:dyDescent="0.2">
      <c r="A30" s="468" t="s">
        <v>72</v>
      </c>
      <c r="B30" s="44" t="s">
        <v>426</v>
      </c>
      <c r="C30" s="40" t="s">
        <v>488</v>
      </c>
      <c r="D30" s="39"/>
      <c r="E30" s="39"/>
      <c r="F30" s="39"/>
      <c r="G30" s="39"/>
      <c r="H30" s="38"/>
      <c r="I30" s="38"/>
      <c r="J30" s="38"/>
      <c r="K30" s="38"/>
      <c r="L30" s="38"/>
      <c r="M30" s="38"/>
      <c r="N30" s="38"/>
      <c r="O30" s="38"/>
      <c r="P30" s="38"/>
      <c r="Q30" s="38"/>
      <c r="R30" s="38"/>
      <c r="S30" s="37"/>
      <c r="T30" s="37"/>
      <c r="U30" s="37"/>
      <c r="V30" s="37"/>
    </row>
    <row r="31" spans="1:22" s="36" customFormat="1" ht="101.25" customHeight="1" x14ac:dyDescent="0.2">
      <c r="A31" s="468" t="s">
        <v>71</v>
      </c>
      <c r="B31" s="44" t="s">
        <v>427</v>
      </c>
      <c r="C31" s="44" t="s">
        <v>488</v>
      </c>
      <c r="D31" s="39"/>
      <c r="E31" s="39"/>
      <c r="F31" s="39"/>
      <c r="G31" s="39"/>
      <c r="H31" s="38"/>
      <c r="I31" s="38"/>
      <c r="J31" s="38"/>
      <c r="K31" s="38"/>
      <c r="L31" s="38"/>
      <c r="M31" s="38"/>
      <c r="N31" s="38"/>
      <c r="O31" s="38"/>
      <c r="P31" s="38"/>
      <c r="Q31" s="38"/>
      <c r="R31" s="38"/>
      <c r="S31" s="37"/>
      <c r="T31" s="37"/>
      <c r="U31" s="37"/>
      <c r="V31" s="37"/>
    </row>
    <row r="32" spans="1:22" ht="111" customHeight="1" x14ac:dyDescent="0.25">
      <c r="A32" s="468" t="s">
        <v>443</v>
      </c>
      <c r="B32" s="44" t="s">
        <v>428</v>
      </c>
      <c r="C32" s="29" t="s">
        <v>488</v>
      </c>
      <c r="D32" s="27"/>
      <c r="E32" s="27"/>
      <c r="F32" s="27"/>
      <c r="G32" s="27"/>
      <c r="H32" s="27"/>
      <c r="I32" s="27"/>
      <c r="J32" s="27"/>
      <c r="K32" s="27"/>
      <c r="L32" s="27"/>
      <c r="M32" s="27"/>
      <c r="N32" s="27"/>
      <c r="O32" s="27"/>
      <c r="P32" s="27"/>
      <c r="Q32" s="27"/>
      <c r="R32" s="27"/>
      <c r="S32" s="27"/>
      <c r="T32" s="27"/>
      <c r="U32" s="27"/>
      <c r="V32" s="27"/>
    </row>
    <row r="33" spans="1:22" ht="58.5" customHeight="1" x14ac:dyDescent="0.25">
      <c r="A33" s="468" t="s">
        <v>431</v>
      </c>
      <c r="B33" s="44" t="s">
        <v>73</v>
      </c>
      <c r="C33" s="29" t="s">
        <v>488</v>
      </c>
      <c r="D33" s="27"/>
      <c r="E33" s="27"/>
      <c r="F33" s="27"/>
      <c r="G33" s="27"/>
      <c r="H33" s="27"/>
      <c r="I33" s="27"/>
      <c r="J33" s="27"/>
      <c r="K33" s="27"/>
      <c r="L33" s="27"/>
      <c r="M33" s="27"/>
      <c r="N33" s="27"/>
      <c r="O33" s="27"/>
      <c r="P33" s="27"/>
      <c r="Q33" s="27"/>
      <c r="R33" s="27"/>
      <c r="S33" s="27"/>
      <c r="T33" s="27"/>
      <c r="U33" s="27"/>
      <c r="V33" s="27"/>
    </row>
    <row r="34" spans="1:22" ht="51.75" customHeight="1" x14ac:dyDescent="0.25">
      <c r="A34" s="468" t="s">
        <v>444</v>
      </c>
      <c r="B34" s="44" t="s">
        <v>429</v>
      </c>
      <c r="C34" s="29" t="s">
        <v>488</v>
      </c>
      <c r="D34" s="27"/>
      <c r="E34" s="27"/>
      <c r="F34" s="27"/>
      <c r="G34" s="27"/>
      <c r="H34" s="27"/>
      <c r="I34" s="27"/>
      <c r="J34" s="27"/>
      <c r="K34" s="27"/>
      <c r="L34" s="27"/>
      <c r="M34" s="27"/>
      <c r="N34" s="27"/>
      <c r="O34" s="27"/>
      <c r="P34" s="27"/>
      <c r="Q34" s="27"/>
      <c r="R34" s="27"/>
      <c r="S34" s="27"/>
      <c r="T34" s="27"/>
      <c r="U34" s="27"/>
      <c r="V34" s="27"/>
    </row>
    <row r="35" spans="1:22" ht="43.5" customHeight="1" x14ac:dyDescent="0.25">
      <c r="A35" s="468" t="s">
        <v>432</v>
      </c>
      <c r="B35" s="44" t="s">
        <v>430</v>
      </c>
      <c r="C35" s="29" t="s">
        <v>488</v>
      </c>
      <c r="D35" s="27"/>
      <c r="E35" s="27"/>
      <c r="F35" s="27"/>
      <c r="G35" s="27"/>
      <c r="H35" s="27"/>
      <c r="I35" s="27"/>
      <c r="J35" s="27"/>
      <c r="K35" s="27"/>
      <c r="L35" s="27"/>
      <c r="M35" s="27"/>
      <c r="N35" s="27"/>
      <c r="O35" s="27"/>
      <c r="P35" s="27"/>
      <c r="Q35" s="27"/>
      <c r="R35" s="27"/>
      <c r="S35" s="27"/>
      <c r="T35" s="27"/>
      <c r="U35" s="27"/>
      <c r="V35" s="27"/>
    </row>
    <row r="36" spans="1:22" ht="43.5" customHeight="1" x14ac:dyDescent="0.25">
      <c r="A36" s="468" t="s">
        <v>445</v>
      </c>
      <c r="B36" s="44" t="s">
        <v>246</v>
      </c>
      <c r="C36" s="29" t="s">
        <v>488</v>
      </c>
      <c r="D36" s="27"/>
      <c r="E36" s="27"/>
      <c r="F36" s="27"/>
      <c r="G36" s="27"/>
      <c r="H36" s="27"/>
      <c r="I36" s="27"/>
      <c r="J36" s="27"/>
      <c r="K36" s="27"/>
      <c r="L36" s="27"/>
      <c r="M36" s="27"/>
      <c r="N36" s="27"/>
      <c r="O36" s="27"/>
      <c r="P36" s="27"/>
      <c r="Q36" s="27"/>
      <c r="R36" s="27"/>
      <c r="S36" s="27"/>
      <c r="T36" s="27"/>
      <c r="U36" s="27"/>
      <c r="V36" s="27"/>
    </row>
    <row r="37" spans="1:22" ht="23.25" customHeight="1" x14ac:dyDescent="0.25">
      <c r="A37" s="1186"/>
      <c r="B37" s="1189"/>
      <c r="C37" s="1188"/>
      <c r="D37" s="27"/>
      <c r="E37" s="27"/>
      <c r="F37" s="27"/>
      <c r="G37" s="27"/>
      <c r="H37" s="27"/>
      <c r="I37" s="27"/>
      <c r="J37" s="27"/>
      <c r="K37" s="27"/>
      <c r="L37" s="27"/>
      <c r="M37" s="27"/>
      <c r="N37" s="27"/>
      <c r="O37" s="27"/>
      <c r="P37" s="27"/>
      <c r="Q37" s="27"/>
      <c r="R37" s="27"/>
      <c r="S37" s="27"/>
      <c r="T37" s="27"/>
      <c r="U37" s="27"/>
      <c r="V37" s="27"/>
    </row>
    <row r="38" spans="1:22" ht="60" customHeight="1" x14ac:dyDescent="0.25">
      <c r="A38" s="1168" t="s">
        <v>433</v>
      </c>
      <c r="B38" s="1171" t="s">
        <v>806</v>
      </c>
      <c r="C38" s="1083" t="s">
        <v>1166</v>
      </c>
      <c r="D38" s="27"/>
      <c r="E38" s="27"/>
      <c r="F38" s="27"/>
      <c r="G38" s="27"/>
      <c r="H38" s="27"/>
      <c r="I38" s="27"/>
      <c r="J38" s="27"/>
      <c r="K38" s="27"/>
      <c r="L38" s="27"/>
      <c r="M38" s="27"/>
      <c r="N38" s="27"/>
      <c r="O38" s="27"/>
      <c r="P38" s="27"/>
      <c r="Q38" s="27"/>
      <c r="R38" s="27"/>
      <c r="S38" s="27"/>
      <c r="T38" s="27"/>
      <c r="U38" s="27"/>
      <c r="V38" s="27"/>
    </row>
    <row r="39" spans="1:22" ht="60" customHeight="1" x14ac:dyDescent="0.25">
      <c r="A39" s="1169"/>
      <c r="B39" s="1171"/>
      <c r="C39" s="1084">
        <f>'3. Показатели  ИП'!N26</f>
        <v>-2.1000000000000001E-2</v>
      </c>
      <c r="D39" s="27"/>
      <c r="E39" s="27"/>
      <c r="F39" s="27"/>
      <c r="G39" s="27"/>
      <c r="H39" s="27"/>
      <c r="I39" s="27"/>
      <c r="J39" s="27"/>
      <c r="K39" s="27"/>
      <c r="L39" s="27"/>
      <c r="M39" s="27"/>
      <c r="N39" s="27"/>
      <c r="O39" s="27"/>
      <c r="P39" s="27"/>
      <c r="Q39" s="27"/>
      <c r="R39" s="27"/>
      <c r="S39" s="27"/>
      <c r="T39" s="27"/>
      <c r="U39" s="27"/>
      <c r="V39" s="27"/>
    </row>
    <row r="40" spans="1:22" ht="220.5" x14ac:dyDescent="0.25">
      <c r="A40" s="468" t="s">
        <v>446</v>
      </c>
      <c r="B40" s="1035" t="s">
        <v>804</v>
      </c>
      <c r="C40" s="1082" t="s">
        <v>803</v>
      </c>
      <c r="D40" s="27"/>
      <c r="E40" s="27"/>
      <c r="F40" s="27"/>
      <c r="G40" s="27"/>
      <c r="H40" s="27"/>
      <c r="I40" s="27"/>
      <c r="J40" s="27"/>
      <c r="K40" s="27"/>
      <c r="L40" s="27"/>
      <c r="M40" s="27"/>
      <c r="N40" s="27"/>
      <c r="O40" s="27"/>
      <c r="P40" s="27"/>
      <c r="Q40" s="27"/>
      <c r="R40" s="27"/>
      <c r="S40" s="27"/>
      <c r="T40" s="27"/>
      <c r="U40" s="27"/>
      <c r="V40" s="27"/>
    </row>
    <row r="41" spans="1:22" ht="78.75" x14ac:dyDescent="0.25">
      <c r="A41" s="468" t="s">
        <v>434</v>
      </c>
      <c r="B41" s="44" t="s">
        <v>805</v>
      </c>
      <c r="C41" s="567" t="s">
        <v>803</v>
      </c>
      <c r="D41" s="27"/>
      <c r="E41" s="27"/>
      <c r="F41" s="27"/>
      <c r="G41" s="27"/>
      <c r="H41" s="27"/>
      <c r="I41" s="27"/>
      <c r="J41" s="27"/>
      <c r="K41" s="27"/>
      <c r="L41" s="27"/>
      <c r="M41" s="27"/>
      <c r="N41" s="27"/>
      <c r="O41" s="27"/>
      <c r="P41" s="27"/>
      <c r="Q41" s="27"/>
      <c r="R41" s="27"/>
      <c r="S41" s="27"/>
      <c r="T41" s="27"/>
      <c r="U41" s="27"/>
      <c r="V41" s="27"/>
    </row>
    <row r="42" spans="1:22" ht="94.5" x14ac:dyDescent="0.25">
      <c r="A42" s="468" t="s">
        <v>448</v>
      </c>
      <c r="B42" s="44" t="s">
        <v>473</v>
      </c>
      <c r="C42" s="219" t="s">
        <v>488</v>
      </c>
      <c r="D42" s="27"/>
      <c r="E42" s="27"/>
      <c r="F42" s="27"/>
      <c r="G42" s="27"/>
      <c r="H42" s="27"/>
      <c r="I42" s="27"/>
      <c r="J42" s="27"/>
      <c r="K42" s="27"/>
      <c r="L42" s="27"/>
      <c r="M42" s="27"/>
      <c r="N42" s="27"/>
      <c r="O42" s="27"/>
      <c r="P42" s="27"/>
      <c r="Q42" s="27"/>
      <c r="R42" s="27"/>
      <c r="S42" s="27"/>
      <c r="T42" s="27"/>
      <c r="U42" s="27"/>
      <c r="V42" s="27"/>
    </row>
    <row r="43" spans="1:22" ht="120" customHeight="1" x14ac:dyDescent="0.25">
      <c r="A43" s="468" t="s">
        <v>435</v>
      </c>
      <c r="B43" s="44" t="s">
        <v>474</v>
      </c>
      <c r="C43" s="219" t="s">
        <v>488</v>
      </c>
      <c r="D43" s="27"/>
      <c r="E43" s="27"/>
      <c r="F43" s="27"/>
      <c r="G43" s="27"/>
      <c r="H43" s="27"/>
      <c r="I43" s="27"/>
      <c r="J43" s="27"/>
      <c r="K43" s="27"/>
      <c r="L43" s="27"/>
      <c r="M43" s="27"/>
      <c r="N43" s="27"/>
      <c r="O43" s="27"/>
      <c r="P43" s="27"/>
      <c r="Q43" s="27"/>
      <c r="R43" s="27"/>
      <c r="S43" s="27"/>
      <c r="T43" s="27"/>
      <c r="U43" s="27"/>
      <c r="V43" s="27"/>
    </row>
    <row r="44" spans="1:22" ht="98.25" customHeight="1" x14ac:dyDescent="0.25">
      <c r="A44" s="561" t="s">
        <v>468</v>
      </c>
      <c r="B44" s="565" t="s">
        <v>475</v>
      </c>
      <c r="C44" s="219" t="s">
        <v>488</v>
      </c>
      <c r="D44" s="27"/>
      <c r="E44" s="27"/>
      <c r="F44" s="27"/>
      <c r="G44" s="27"/>
      <c r="H44" s="27"/>
      <c r="I44" s="27"/>
      <c r="J44" s="27"/>
      <c r="K44" s="27"/>
      <c r="L44" s="27"/>
      <c r="M44" s="27"/>
      <c r="N44" s="27"/>
      <c r="O44" s="27"/>
      <c r="P44" s="27"/>
      <c r="Q44" s="27"/>
      <c r="R44" s="27"/>
      <c r="S44" s="27"/>
      <c r="T44" s="27"/>
      <c r="U44" s="27"/>
      <c r="V44" s="27"/>
    </row>
    <row r="45" spans="1:22" ht="189" customHeight="1" x14ac:dyDescent="0.25">
      <c r="A45" s="468" t="s">
        <v>436</v>
      </c>
      <c r="B45" s="44" t="s">
        <v>794</v>
      </c>
      <c r="C45" s="566" t="s">
        <v>795</v>
      </c>
      <c r="D45" s="27"/>
      <c r="E45" s="27"/>
      <c r="F45" s="27"/>
      <c r="G45" s="27"/>
      <c r="H45" s="27"/>
      <c r="I45" s="27"/>
      <c r="J45" s="27"/>
      <c r="K45" s="27"/>
      <c r="L45" s="27"/>
      <c r="M45" s="27"/>
      <c r="N45" s="27"/>
      <c r="O45" s="27"/>
      <c r="P45" s="27"/>
      <c r="Q45" s="27"/>
      <c r="R45" s="27"/>
      <c r="S45" s="27"/>
      <c r="T45" s="27"/>
      <c r="U45" s="27"/>
      <c r="V45" s="27"/>
    </row>
    <row r="46" spans="1:22" ht="105.75" customHeight="1" x14ac:dyDescent="0.25">
      <c r="A46" s="468" t="s">
        <v>469</v>
      </c>
      <c r="B46" s="44" t="s">
        <v>467</v>
      </c>
      <c r="C46" s="220" t="s">
        <v>488</v>
      </c>
      <c r="D46" s="27"/>
      <c r="E46" s="27"/>
      <c r="F46" s="27"/>
      <c r="G46" s="27"/>
      <c r="H46" s="27"/>
      <c r="I46" s="27"/>
      <c r="J46" s="27"/>
      <c r="K46" s="27"/>
      <c r="L46" s="27"/>
      <c r="M46" s="27"/>
      <c r="N46" s="27"/>
      <c r="O46" s="27"/>
      <c r="P46" s="27"/>
      <c r="Q46" s="27"/>
      <c r="R46" s="27"/>
      <c r="S46" s="27"/>
      <c r="T46" s="27"/>
      <c r="U46" s="27"/>
      <c r="V46" s="27"/>
    </row>
    <row r="47" spans="1:22" ht="83.25" customHeight="1" x14ac:dyDescent="0.25">
      <c r="A47" s="28" t="s">
        <v>437</v>
      </c>
      <c r="B47" s="44" t="s">
        <v>796</v>
      </c>
      <c r="C47" s="219" t="s">
        <v>488</v>
      </c>
      <c r="D47" s="27"/>
      <c r="E47" s="27"/>
      <c r="F47" s="27"/>
      <c r="G47" s="27"/>
      <c r="H47" s="27"/>
      <c r="I47" s="27"/>
      <c r="J47" s="27"/>
      <c r="K47" s="27"/>
      <c r="L47" s="27"/>
      <c r="M47" s="27"/>
      <c r="N47" s="27"/>
      <c r="O47" s="27"/>
      <c r="P47" s="27"/>
      <c r="Q47" s="27"/>
      <c r="R47" s="27"/>
      <c r="S47" s="27"/>
      <c r="T47" s="27"/>
      <c r="U47" s="27"/>
      <c r="V47" s="27"/>
    </row>
    <row r="48" spans="1:22" ht="165.75" customHeight="1" x14ac:dyDescent="0.25">
      <c r="A48" s="28" t="s">
        <v>797</v>
      </c>
      <c r="B48" s="44" t="s">
        <v>792</v>
      </c>
      <c r="C48" s="566" t="s">
        <v>1179</v>
      </c>
      <c r="D48" s="27"/>
      <c r="E48" s="27"/>
      <c r="F48" s="27"/>
      <c r="G48" s="27"/>
      <c r="H48" s="27"/>
      <c r="I48" s="27"/>
      <c r="J48" s="27"/>
      <c r="K48" s="27"/>
      <c r="L48" s="27"/>
      <c r="M48" s="27"/>
      <c r="N48" s="27"/>
      <c r="O48" s="27"/>
      <c r="P48" s="27"/>
      <c r="Q48" s="27"/>
      <c r="R48" s="27"/>
      <c r="S48" s="27"/>
      <c r="T48" s="27"/>
      <c r="U48" s="27"/>
      <c r="V48" s="27"/>
    </row>
    <row r="49" spans="1:22" ht="111" customHeight="1" x14ac:dyDescent="0.25">
      <c r="A49" s="28" t="s">
        <v>798</v>
      </c>
      <c r="B49" s="44" t="s">
        <v>799</v>
      </c>
      <c r="C49" s="219" t="s">
        <v>800</v>
      </c>
      <c r="D49" s="27"/>
      <c r="E49" s="27"/>
      <c r="F49" s="27"/>
      <c r="G49" s="27"/>
      <c r="H49" s="27"/>
      <c r="I49" s="27"/>
      <c r="J49" s="27"/>
      <c r="K49" s="27"/>
      <c r="L49" s="27"/>
      <c r="M49" s="27"/>
      <c r="N49" s="27"/>
      <c r="O49" s="27"/>
      <c r="P49" s="27"/>
      <c r="Q49" s="27"/>
      <c r="R49" s="27"/>
      <c r="S49" s="27"/>
      <c r="T49" s="27"/>
      <c r="U49" s="27"/>
      <c r="V49" s="27"/>
    </row>
    <row r="50" spans="1:22" ht="18.75" customHeight="1" x14ac:dyDescent="0.25">
      <c r="A50" s="1186"/>
      <c r="B50" s="1190"/>
      <c r="C50" s="1188"/>
      <c r="D50" s="27"/>
      <c r="E50" s="27"/>
      <c r="F50" s="27"/>
      <c r="G50" s="27"/>
      <c r="H50" s="27"/>
      <c r="I50" s="27"/>
      <c r="J50" s="27"/>
      <c r="K50" s="27"/>
      <c r="L50" s="27"/>
      <c r="M50" s="27"/>
      <c r="N50" s="27"/>
      <c r="O50" s="27"/>
      <c r="P50" s="27"/>
      <c r="Q50" s="27"/>
      <c r="R50" s="27"/>
      <c r="S50" s="27"/>
      <c r="T50" s="27"/>
      <c r="U50" s="27"/>
      <c r="V50" s="27"/>
    </row>
    <row r="51" spans="1:22" ht="67.5" customHeight="1" x14ac:dyDescent="0.25">
      <c r="A51" s="28" t="s">
        <v>801</v>
      </c>
      <c r="B51" s="44" t="s">
        <v>1202</v>
      </c>
      <c r="C51" s="1038">
        <f>ROUND((0.77059525+18.156261)*1.2,8)</f>
        <v>22.712227500000001</v>
      </c>
      <c r="D51" s="27"/>
      <c r="E51" s="27"/>
      <c r="F51" s="27"/>
      <c r="G51" s="27"/>
      <c r="H51" s="27"/>
      <c r="I51" s="27"/>
      <c r="J51" s="27"/>
      <c r="K51" s="27"/>
      <c r="L51" s="27"/>
      <c r="M51" s="27"/>
      <c r="N51" s="27"/>
      <c r="O51" s="27"/>
      <c r="P51" s="27"/>
      <c r="Q51" s="27"/>
      <c r="R51" s="27"/>
      <c r="S51" s="27"/>
      <c r="T51" s="27"/>
      <c r="U51" s="27"/>
      <c r="V51" s="27"/>
    </row>
    <row r="52" spans="1:22" ht="19.5" customHeight="1" x14ac:dyDescent="0.25">
      <c r="A52" s="1183" t="s">
        <v>802</v>
      </c>
      <c r="B52" s="1180" t="s">
        <v>479</v>
      </c>
      <c r="C52" s="1092" t="s">
        <v>1212</v>
      </c>
      <c r="D52" s="27"/>
      <c r="E52" s="27"/>
      <c r="F52" s="27"/>
      <c r="G52" s="27"/>
      <c r="H52" s="27"/>
      <c r="I52" s="27"/>
      <c r="J52" s="27"/>
      <c r="K52" s="27"/>
      <c r="L52" s="27"/>
      <c r="M52" s="27"/>
      <c r="N52" s="27"/>
      <c r="O52" s="27"/>
      <c r="P52" s="27"/>
      <c r="Q52" s="27"/>
      <c r="R52" s="27"/>
      <c r="S52" s="27"/>
      <c r="T52" s="27"/>
      <c r="U52" s="27"/>
      <c r="V52" s="27"/>
    </row>
    <row r="53" spans="1:22" ht="21.75" customHeight="1" x14ac:dyDescent="0.25">
      <c r="A53" s="1184"/>
      <c r="B53" s="1181"/>
      <c r="C53" s="1093" t="s">
        <v>1203</v>
      </c>
      <c r="D53" s="27"/>
      <c r="E53" s="27"/>
      <c r="F53" s="27"/>
      <c r="G53" s="27"/>
      <c r="H53" s="27"/>
      <c r="I53" s="27"/>
      <c r="J53" s="27"/>
      <c r="K53" s="27"/>
      <c r="L53" s="27"/>
      <c r="M53" s="27"/>
      <c r="N53" s="27"/>
      <c r="O53" s="27"/>
      <c r="P53" s="27"/>
      <c r="Q53" s="27"/>
      <c r="R53" s="27"/>
      <c r="S53" s="27"/>
      <c r="T53" s="27"/>
      <c r="U53" s="27"/>
      <c r="V53" s="27"/>
    </row>
    <row r="54" spans="1:22" ht="18" customHeight="1" x14ac:dyDescent="0.25">
      <c r="A54" s="1185"/>
      <c r="B54" s="1182"/>
      <c r="C54" s="1094" t="s">
        <v>1211</v>
      </c>
      <c r="D54" s="27"/>
      <c r="E54" s="27"/>
      <c r="F54" s="27"/>
      <c r="G54" s="27"/>
      <c r="H54" s="27"/>
      <c r="I54" s="27"/>
      <c r="J54" s="27"/>
      <c r="K54" s="27"/>
      <c r="L54" s="27"/>
      <c r="M54" s="27"/>
      <c r="N54" s="27"/>
      <c r="O54" s="27"/>
      <c r="P54" s="27"/>
      <c r="Q54" s="27"/>
      <c r="R54" s="27"/>
      <c r="S54" s="27"/>
      <c r="T54" s="27"/>
      <c r="U54" s="27"/>
      <c r="V54" s="27"/>
    </row>
    <row r="55" spans="1:22" x14ac:dyDescent="0.25">
      <c r="A55" s="27"/>
      <c r="B55" s="27"/>
      <c r="C55" s="27"/>
      <c r="D55" s="27"/>
      <c r="E55" s="27"/>
      <c r="F55" s="27"/>
      <c r="G55" s="27"/>
      <c r="H55" s="27"/>
      <c r="I55" s="27"/>
      <c r="J55" s="27"/>
      <c r="K55" s="27"/>
      <c r="L55" s="27"/>
      <c r="M55" s="27"/>
      <c r="N55" s="27"/>
      <c r="O55" s="27"/>
      <c r="P55" s="27"/>
      <c r="Q55" s="27"/>
      <c r="R55" s="27"/>
      <c r="S55" s="27"/>
      <c r="T55" s="27"/>
      <c r="U55" s="27"/>
      <c r="V55" s="27"/>
    </row>
    <row r="56" spans="1:22" x14ac:dyDescent="0.25">
      <c r="A56" s="27"/>
      <c r="B56" s="27"/>
      <c r="C56" s="27"/>
      <c r="D56" s="27"/>
      <c r="E56" s="27"/>
      <c r="F56" s="27"/>
      <c r="G56" s="27"/>
      <c r="H56" s="27"/>
      <c r="I56" s="27"/>
      <c r="J56" s="27"/>
      <c r="K56" s="27"/>
      <c r="L56" s="27"/>
      <c r="M56" s="27"/>
      <c r="N56" s="27"/>
      <c r="O56" s="27"/>
      <c r="P56" s="27"/>
      <c r="Q56" s="27"/>
      <c r="R56" s="27"/>
      <c r="S56" s="27"/>
      <c r="T56" s="27"/>
      <c r="U56" s="27"/>
      <c r="V56" s="27"/>
    </row>
    <row r="57" spans="1:22" x14ac:dyDescent="0.25">
      <c r="A57" s="27"/>
      <c r="B57" s="27"/>
      <c r="C57" s="27"/>
      <c r="D57" s="27"/>
      <c r="E57" s="27"/>
      <c r="F57" s="27"/>
      <c r="G57" s="27"/>
      <c r="H57" s="27"/>
      <c r="I57" s="27"/>
      <c r="J57" s="27"/>
      <c r="K57" s="27"/>
      <c r="L57" s="27"/>
      <c r="M57" s="27"/>
      <c r="N57" s="27"/>
      <c r="O57" s="27"/>
      <c r="P57" s="27"/>
      <c r="Q57" s="27"/>
      <c r="R57" s="27"/>
      <c r="S57" s="27"/>
      <c r="T57" s="27"/>
      <c r="U57" s="27"/>
      <c r="V57" s="27"/>
    </row>
    <row r="58" spans="1:22" x14ac:dyDescent="0.25">
      <c r="A58" s="27"/>
      <c r="B58" s="27"/>
      <c r="C58" s="27"/>
      <c r="D58" s="27"/>
      <c r="E58" s="27"/>
      <c r="F58" s="27"/>
      <c r="G58" s="27"/>
      <c r="H58" s="27"/>
      <c r="I58" s="27"/>
      <c r="J58" s="27"/>
      <c r="K58" s="27"/>
      <c r="L58" s="27"/>
      <c r="M58" s="27"/>
      <c r="N58" s="27"/>
      <c r="O58" s="27"/>
      <c r="P58" s="27"/>
      <c r="Q58" s="27"/>
      <c r="R58" s="27"/>
      <c r="S58" s="27"/>
      <c r="T58" s="27"/>
      <c r="U58" s="27"/>
      <c r="V58" s="27"/>
    </row>
    <row r="59" spans="1:22" x14ac:dyDescent="0.25">
      <c r="A59" s="27"/>
      <c r="B59" s="27"/>
      <c r="C59" s="27"/>
      <c r="D59" s="27"/>
      <c r="E59" s="27"/>
      <c r="F59" s="27"/>
      <c r="G59" s="27"/>
      <c r="H59" s="27"/>
      <c r="I59" s="27"/>
      <c r="J59" s="27"/>
      <c r="K59" s="27"/>
      <c r="L59" s="27"/>
      <c r="M59" s="27"/>
      <c r="N59" s="27"/>
      <c r="O59" s="27"/>
      <c r="P59" s="27"/>
      <c r="Q59" s="27"/>
      <c r="R59" s="27"/>
      <c r="S59" s="27"/>
      <c r="T59" s="27"/>
      <c r="U59" s="27"/>
      <c r="V59" s="27"/>
    </row>
    <row r="60" spans="1:22" x14ac:dyDescent="0.25">
      <c r="A60" s="27"/>
      <c r="B60" s="27"/>
      <c r="C60" s="27"/>
      <c r="D60" s="27"/>
      <c r="E60" s="27"/>
      <c r="F60" s="27"/>
      <c r="G60" s="27"/>
      <c r="H60" s="27"/>
      <c r="I60" s="27"/>
      <c r="J60" s="27"/>
      <c r="K60" s="27"/>
      <c r="L60" s="27"/>
      <c r="M60" s="27"/>
      <c r="N60" s="27"/>
      <c r="O60" s="27"/>
      <c r="P60" s="27"/>
      <c r="Q60" s="27"/>
      <c r="R60" s="27"/>
      <c r="S60" s="27"/>
      <c r="T60" s="27"/>
      <c r="U60" s="27"/>
      <c r="V60" s="27"/>
    </row>
    <row r="61" spans="1:22" x14ac:dyDescent="0.25">
      <c r="A61" s="27"/>
      <c r="B61" s="27"/>
      <c r="C61" s="27"/>
      <c r="D61" s="27"/>
      <c r="E61" s="27"/>
      <c r="F61" s="27"/>
      <c r="G61" s="27"/>
      <c r="H61" s="27"/>
      <c r="I61" s="27"/>
      <c r="J61" s="27"/>
      <c r="K61" s="27"/>
      <c r="L61" s="27"/>
      <c r="M61" s="27"/>
      <c r="N61" s="27"/>
      <c r="O61" s="27"/>
      <c r="P61" s="27"/>
      <c r="Q61" s="27"/>
      <c r="R61" s="27"/>
      <c r="S61" s="27"/>
      <c r="T61" s="27"/>
      <c r="U61" s="27"/>
      <c r="V61" s="27"/>
    </row>
    <row r="62" spans="1:22" x14ac:dyDescent="0.25">
      <c r="A62" s="27"/>
      <c r="B62" s="27"/>
      <c r="C62" s="27"/>
      <c r="D62" s="27"/>
      <c r="E62" s="27"/>
      <c r="F62" s="27"/>
      <c r="G62" s="27"/>
      <c r="H62" s="27"/>
      <c r="I62" s="27"/>
      <c r="J62" s="27"/>
      <c r="K62" s="27"/>
      <c r="L62" s="27"/>
      <c r="M62" s="27"/>
      <c r="N62" s="27"/>
      <c r="O62" s="27"/>
      <c r="P62" s="27"/>
      <c r="Q62" s="27"/>
      <c r="R62" s="27"/>
      <c r="S62" s="27"/>
      <c r="T62" s="27"/>
      <c r="U62" s="27"/>
      <c r="V62" s="27"/>
    </row>
    <row r="63" spans="1:22" x14ac:dyDescent="0.25">
      <c r="A63" s="27"/>
      <c r="B63" s="27"/>
      <c r="C63" s="27"/>
      <c r="D63" s="27"/>
      <c r="E63" s="27"/>
      <c r="F63" s="27"/>
      <c r="G63" s="27"/>
      <c r="H63" s="27"/>
      <c r="I63" s="27"/>
      <c r="J63" s="27"/>
      <c r="K63" s="27"/>
      <c r="L63" s="27"/>
      <c r="M63" s="27"/>
      <c r="N63" s="27"/>
      <c r="O63" s="27"/>
      <c r="P63" s="27"/>
      <c r="Q63" s="27"/>
      <c r="R63" s="27"/>
      <c r="S63" s="27"/>
      <c r="T63" s="27"/>
      <c r="U63" s="27"/>
      <c r="V63" s="27"/>
    </row>
    <row r="64" spans="1:22" x14ac:dyDescent="0.25">
      <c r="A64" s="27"/>
      <c r="B64" s="27"/>
      <c r="C64" s="27"/>
      <c r="D64" s="27"/>
      <c r="E64" s="27"/>
      <c r="F64" s="27"/>
      <c r="G64" s="27"/>
      <c r="H64" s="27"/>
      <c r="I64" s="27"/>
      <c r="J64" s="27"/>
      <c r="K64" s="27"/>
      <c r="L64" s="27"/>
      <c r="M64" s="27"/>
      <c r="N64" s="27"/>
      <c r="O64" s="27"/>
      <c r="P64" s="27"/>
      <c r="Q64" s="27"/>
      <c r="R64" s="27"/>
      <c r="S64" s="27"/>
      <c r="T64" s="27"/>
      <c r="U64" s="27"/>
      <c r="V64" s="27"/>
    </row>
    <row r="65" spans="1:22" x14ac:dyDescent="0.25">
      <c r="A65" s="27"/>
      <c r="B65" s="27"/>
      <c r="C65" s="27"/>
      <c r="D65" s="27"/>
      <c r="E65" s="27"/>
      <c r="F65" s="27"/>
      <c r="G65" s="27"/>
      <c r="H65" s="27"/>
      <c r="I65" s="27"/>
      <c r="J65" s="27"/>
      <c r="K65" s="27"/>
      <c r="L65" s="27"/>
      <c r="M65" s="27"/>
      <c r="N65" s="27"/>
      <c r="O65" s="27"/>
      <c r="P65" s="27"/>
      <c r="Q65" s="27"/>
      <c r="R65" s="27"/>
      <c r="S65" s="27"/>
      <c r="T65" s="27"/>
      <c r="U65" s="27"/>
      <c r="V65" s="27"/>
    </row>
    <row r="66" spans="1:22" x14ac:dyDescent="0.25">
      <c r="A66" s="27"/>
      <c r="B66" s="27"/>
      <c r="C66" s="27"/>
      <c r="D66" s="27"/>
      <c r="E66" s="27"/>
      <c r="F66" s="27"/>
      <c r="G66" s="27"/>
      <c r="H66" s="27"/>
      <c r="I66" s="27"/>
      <c r="J66" s="27"/>
      <c r="K66" s="27"/>
      <c r="L66" s="27"/>
      <c r="M66" s="27"/>
      <c r="N66" s="27"/>
      <c r="O66" s="27"/>
      <c r="P66" s="27"/>
      <c r="Q66" s="27"/>
      <c r="R66" s="27"/>
      <c r="S66" s="27"/>
      <c r="T66" s="27"/>
      <c r="U66" s="27"/>
      <c r="V66" s="27"/>
    </row>
    <row r="67" spans="1:22" x14ac:dyDescent="0.25">
      <c r="A67" s="27"/>
      <c r="B67" s="27"/>
      <c r="C67" s="27"/>
      <c r="D67" s="27"/>
      <c r="E67" s="27"/>
      <c r="F67" s="27"/>
      <c r="G67" s="27"/>
      <c r="H67" s="27"/>
      <c r="I67" s="27"/>
      <c r="J67" s="27"/>
      <c r="K67" s="27"/>
      <c r="L67" s="27"/>
      <c r="M67" s="27"/>
      <c r="N67" s="27"/>
      <c r="O67" s="27"/>
      <c r="P67" s="27"/>
      <c r="Q67" s="27"/>
      <c r="R67" s="27"/>
      <c r="S67" s="27"/>
      <c r="T67" s="27"/>
      <c r="U67" s="27"/>
      <c r="V67" s="27"/>
    </row>
    <row r="68" spans="1:22" x14ac:dyDescent="0.25">
      <c r="A68" s="27"/>
      <c r="B68" s="27"/>
      <c r="C68" s="27"/>
      <c r="D68" s="27"/>
      <c r="E68" s="27"/>
      <c r="F68" s="27"/>
      <c r="G68" s="27"/>
      <c r="H68" s="27"/>
      <c r="I68" s="27"/>
      <c r="J68" s="27"/>
      <c r="K68" s="27"/>
      <c r="L68" s="27"/>
      <c r="M68" s="27"/>
      <c r="N68" s="27"/>
      <c r="O68" s="27"/>
      <c r="P68" s="27"/>
      <c r="Q68" s="27"/>
      <c r="R68" s="27"/>
      <c r="S68" s="27"/>
      <c r="T68" s="27"/>
      <c r="U68" s="27"/>
      <c r="V68" s="27"/>
    </row>
    <row r="69" spans="1:22" x14ac:dyDescent="0.25">
      <c r="A69" s="27"/>
      <c r="B69" s="27"/>
      <c r="C69" s="27"/>
      <c r="D69" s="27"/>
      <c r="E69" s="27"/>
      <c r="F69" s="27"/>
      <c r="G69" s="27"/>
      <c r="H69" s="27"/>
      <c r="I69" s="27"/>
      <c r="J69" s="27"/>
      <c r="K69" s="27"/>
      <c r="L69" s="27"/>
      <c r="M69" s="27"/>
      <c r="N69" s="27"/>
      <c r="O69" s="27"/>
      <c r="P69" s="27"/>
      <c r="Q69" s="27"/>
      <c r="R69" s="27"/>
      <c r="S69" s="27"/>
      <c r="T69" s="27"/>
      <c r="U69" s="27"/>
      <c r="V69" s="27"/>
    </row>
    <row r="70" spans="1:22" x14ac:dyDescent="0.25">
      <c r="A70" s="27"/>
      <c r="B70" s="27"/>
      <c r="C70" s="27"/>
      <c r="D70" s="27"/>
      <c r="E70" s="27"/>
      <c r="F70" s="27"/>
      <c r="G70" s="27"/>
      <c r="H70" s="27"/>
      <c r="I70" s="27"/>
      <c r="J70" s="27"/>
      <c r="K70" s="27"/>
      <c r="L70" s="27"/>
      <c r="M70" s="27"/>
      <c r="N70" s="27"/>
      <c r="O70" s="27"/>
      <c r="P70" s="27"/>
      <c r="Q70" s="27"/>
      <c r="R70" s="27"/>
      <c r="S70" s="27"/>
      <c r="T70" s="27"/>
      <c r="U70" s="27"/>
      <c r="V70" s="27"/>
    </row>
    <row r="71" spans="1:22" x14ac:dyDescent="0.25">
      <c r="A71" s="27"/>
      <c r="B71" s="27"/>
      <c r="C71" s="27"/>
      <c r="D71" s="27"/>
      <c r="E71" s="27"/>
      <c r="F71" s="27"/>
      <c r="G71" s="27"/>
      <c r="H71" s="27"/>
      <c r="I71" s="27"/>
      <c r="J71" s="27"/>
      <c r="K71" s="27"/>
      <c r="L71" s="27"/>
      <c r="M71" s="27"/>
      <c r="N71" s="27"/>
      <c r="O71" s="27"/>
      <c r="P71" s="27"/>
      <c r="Q71" s="27"/>
      <c r="R71" s="27"/>
      <c r="S71" s="27"/>
      <c r="T71" s="27"/>
      <c r="U71" s="27"/>
      <c r="V71" s="27"/>
    </row>
    <row r="72" spans="1:22" x14ac:dyDescent="0.25">
      <c r="A72" s="27"/>
      <c r="B72" s="27"/>
      <c r="C72" s="27"/>
      <c r="D72" s="27"/>
      <c r="E72" s="27"/>
      <c r="F72" s="27"/>
      <c r="G72" s="27"/>
      <c r="H72" s="27"/>
      <c r="I72" s="27"/>
      <c r="J72" s="27"/>
      <c r="K72" s="27"/>
      <c r="L72" s="27"/>
      <c r="M72" s="27"/>
      <c r="N72" s="27"/>
      <c r="O72" s="27"/>
      <c r="P72" s="27"/>
      <c r="Q72" s="27"/>
      <c r="R72" s="27"/>
      <c r="S72" s="27"/>
      <c r="T72" s="27"/>
      <c r="U72" s="27"/>
      <c r="V72" s="27"/>
    </row>
    <row r="73" spans="1:22" x14ac:dyDescent="0.25">
      <c r="A73" s="27"/>
      <c r="B73" s="27"/>
      <c r="C73" s="27"/>
      <c r="D73" s="27"/>
      <c r="E73" s="27"/>
      <c r="F73" s="27"/>
      <c r="G73" s="27"/>
      <c r="H73" s="27"/>
      <c r="I73" s="27"/>
      <c r="J73" s="27"/>
      <c r="K73" s="27"/>
      <c r="L73" s="27"/>
      <c r="M73" s="27"/>
      <c r="N73" s="27"/>
      <c r="O73" s="27"/>
      <c r="P73" s="27"/>
      <c r="Q73" s="27"/>
      <c r="R73" s="27"/>
      <c r="S73" s="27"/>
      <c r="T73" s="27"/>
      <c r="U73" s="27"/>
      <c r="V73" s="27"/>
    </row>
    <row r="74" spans="1:22" x14ac:dyDescent="0.25">
      <c r="A74" s="27"/>
      <c r="B74" s="27"/>
      <c r="C74" s="27"/>
      <c r="D74" s="27"/>
      <c r="E74" s="27"/>
      <c r="F74" s="27"/>
      <c r="G74" s="27"/>
      <c r="H74" s="27"/>
      <c r="I74" s="27"/>
      <c r="J74" s="27"/>
      <c r="K74" s="27"/>
      <c r="L74" s="27"/>
      <c r="M74" s="27"/>
      <c r="N74" s="27"/>
      <c r="O74" s="27"/>
      <c r="P74" s="27"/>
      <c r="Q74" s="27"/>
      <c r="R74" s="27"/>
      <c r="S74" s="27"/>
      <c r="T74" s="27"/>
      <c r="U74" s="27"/>
      <c r="V74" s="27"/>
    </row>
    <row r="75" spans="1:22" x14ac:dyDescent="0.25">
      <c r="A75" s="27"/>
      <c r="B75" s="27"/>
      <c r="C75" s="27"/>
      <c r="D75" s="27"/>
      <c r="E75" s="27"/>
      <c r="F75" s="27"/>
      <c r="G75" s="27"/>
      <c r="H75" s="27"/>
      <c r="I75" s="27"/>
      <c r="J75" s="27"/>
      <c r="K75" s="27"/>
      <c r="L75" s="27"/>
      <c r="M75" s="27"/>
      <c r="N75" s="27"/>
      <c r="O75" s="27"/>
      <c r="P75" s="27"/>
      <c r="Q75" s="27"/>
      <c r="R75" s="27"/>
      <c r="S75" s="27"/>
      <c r="T75" s="27"/>
      <c r="U75" s="27"/>
      <c r="V75" s="27"/>
    </row>
    <row r="76" spans="1:22" x14ac:dyDescent="0.25">
      <c r="A76" s="27"/>
      <c r="B76" s="27"/>
      <c r="C76" s="27"/>
      <c r="D76" s="27"/>
      <c r="E76" s="27"/>
      <c r="F76" s="27"/>
      <c r="G76" s="27"/>
      <c r="H76" s="27"/>
      <c r="I76" s="27"/>
      <c r="J76" s="27"/>
      <c r="K76" s="27"/>
      <c r="L76" s="27"/>
      <c r="M76" s="27"/>
      <c r="N76" s="27"/>
      <c r="O76" s="27"/>
      <c r="P76" s="27"/>
      <c r="Q76" s="27"/>
      <c r="R76" s="27"/>
      <c r="S76" s="27"/>
      <c r="T76" s="27"/>
      <c r="U76" s="27"/>
      <c r="V76" s="27"/>
    </row>
    <row r="77" spans="1:22" x14ac:dyDescent="0.25">
      <c r="A77" s="27"/>
      <c r="B77" s="27"/>
      <c r="C77" s="27"/>
      <c r="D77" s="27"/>
      <c r="E77" s="27"/>
      <c r="F77" s="27"/>
      <c r="G77" s="27"/>
      <c r="H77" s="27"/>
      <c r="I77" s="27"/>
      <c r="J77" s="27"/>
      <c r="K77" s="27"/>
      <c r="L77" s="27"/>
      <c r="M77" s="27"/>
      <c r="N77" s="27"/>
      <c r="O77" s="27"/>
      <c r="P77" s="27"/>
      <c r="Q77" s="27"/>
      <c r="R77" s="27"/>
      <c r="S77" s="27"/>
      <c r="T77" s="27"/>
      <c r="U77" s="27"/>
      <c r="V77" s="27"/>
    </row>
    <row r="78" spans="1:22" x14ac:dyDescent="0.25">
      <c r="A78" s="27"/>
      <c r="B78" s="27"/>
      <c r="C78" s="27"/>
      <c r="D78" s="27"/>
      <c r="E78" s="27"/>
      <c r="F78" s="27"/>
      <c r="G78" s="27"/>
      <c r="H78" s="27"/>
      <c r="I78" s="27"/>
      <c r="J78" s="27"/>
      <c r="K78" s="27"/>
      <c r="L78" s="27"/>
      <c r="M78" s="27"/>
      <c r="N78" s="27"/>
      <c r="O78" s="27"/>
      <c r="P78" s="27"/>
      <c r="Q78" s="27"/>
      <c r="R78" s="27"/>
      <c r="S78" s="27"/>
      <c r="T78" s="27"/>
      <c r="U78" s="27"/>
      <c r="V78" s="27"/>
    </row>
    <row r="79" spans="1:22" x14ac:dyDescent="0.25">
      <c r="A79" s="27"/>
      <c r="B79" s="27"/>
      <c r="C79" s="27"/>
      <c r="D79" s="27"/>
      <c r="E79" s="27"/>
      <c r="F79" s="27"/>
      <c r="G79" s="27"/>
      <c r="H79" s="27"/>
      <c r="I79" s="27"/>
      <c r="J79" s="27"/>
      <c r="K79" s="27"/>
      <c r="L79" s="27"/>
      <c r="M79" s="27"/>
      <c r="N79" s="27"/>
      <c r="O79" s="27"/>
      <c r="P79" s="27"/>
      <c r="Q79" s="27"/>
      <c r="R79" s="27"/>
      <c r="S79" s="27"/>
      <c r="T79" s="27"/>
      <c r="U79" s="27"/>
      <c r="V79" s="27"/>
    </row>
    <row r="80" spans="1:22" x14ac:dyDescent="0.25">
      <c r="A80" s="27"/>
      <c r="B80" s="27"/>
      <c r="C80" s="27"/>
      <c r="D80" s="27"/>
      <c r="E80" s="27"/>
      <c r="F80" s="27"/>
      <c r="G80" s="27"/>
      <c r="H80" s="27"/>
      <c r="I80" s="27"/>
      <c r="J80" s="27"/>
      <c r="K80" s="27"/>
      <c r="L80" s="27"/>
      <c r="M80" s="27"/>
      <c r="N80" s="27"/>
      <c r="O80" s="27"/>
      <c r="P80" s="27"/>
      <c r="Q80" s="27"/>
      <c r="R80" s="27"/>
      <c r="S80" s="27"/>
      <c r="T80" s="27"/>
      <c r="U80" s="27"/>
      <c r="V80" s="27"/>
    </row>
    <row r="81" spans="1:22" x14ac:dyDescent="0.25">
      <c r="A81" s="27"/>
      <c r="B81" s="27"/>
      <c r="C81" s="27"/>
      <c r="D81" s="27"/>
      <c r="E81" s="27"/>
      <c r="F81" s="27"/>
      <c r="G81" s="27"/>
      <c r="H81" s="27"/>
      <c r="I81" s="27"/>
      <c r="J81" s="27"/>
      <c r="K81" s="27"/>
      <c r="L81" s="27"/>
      <c r="M81" s="27"/>
      <c r="N81" s="27"/>
      <c r="O81" s="27"/>
      <c r="P81" s="27"/>
      <c r="Q81" s="27"/>
      <c r="R81" s="27"/>
      <c r="S81" s="27"/>
      <c r="T81" s="27"/>
      <c r="U81" s="27"/>
      <c r="V81" s="27"/>
    </row>
    <row r="82" spans="1:22" x14ac:dyDescent="0.25">
      <c r="A82" s="27"/>
      <c r="B82" s="27"/>
      <c r="C82" s="27"/>
      <c r="D82" s="27"/>
      <c r="E82" s="27"/>
      <c r="F82" s="27"/>
      <c r="G82" s="27"/>
      <c r="H82" s="27"/>
      <c r="I82" s="27"/>
      <c r="J82" s="27"/>
      <c r="K82" s="27"/>
      <c r="L82" s="27"/>
      <c r="M82" s="27"/>
      <c r="N82" s="27"/>
      <c r="O82" s="27"/>
      <c r="P82" s="27"/>
      <c r="Q82" s="27"/>
      <c r="R82" s="27"/>
      <c r="S82" s="27"/>
      <c r="T82" s="27"/>
      <c r="U82" s="27"/>
      <c r="V82" s="27"/>
    </row>
    <row r="83" spans="1:22" x14ac:dyDescent="0.25">
      <c r="A83" s="27"/>
      <c r="B83" s="27"/>
      <c r="C83" s="27"/>
      <c r="D83" s="27"/>
      <c r="E83" s="27"/>
      <c r="F83" s="27"/>
      <c r="G83" s="27"/>
      <c r="H83" s="27"/>
      <c r="I83" s="27"/>
      <c r="J83" s="27"/>
      <c r="K83" s="27"/>
      <c r="L83" s="27"/>
      <c r="M83" s="27"/>
      <c r="N83" s="27"/>
      <c r="O83" s="27"/>
      <c r="P83" s="27"/>
      <c r="Q83" s="27"/>
      <c r="R83" s="27"/>
      <c r="S83" s="27"/>
      <c r="T83" s="27"/>
      <c r="U83" s="27"/>
      <c r="V83" s="27"/>
    </row>
    <row r="84" spans="1:22" x14ac:dyDescent="0.25">
      <c r="A84" s="27"/>
      <c r="B84" s="27"/>
      <c r="C84" s="27"/>
      <c r="D84" s="27"/>
      <c r="E84" s="27"/>
      <c r="F84" s="27"/>
      <c r="G84" s="27"/>
      <c r="H84" s="27"/>
      <c r="I84" s="27"/>
      <c r="J84" s="27"/>
      <c r="K84" s="27"/>
      <c r="L84" s="27"/>
      <c r="M84" s="27"/>
      <c r="N84" s="27"/>
      <c r="O84" s="27"/>
      <c r="P84" s="27"/>
      <c r="Q84" s="27"/>
      <c r="R84" s="27"/>
      <c r="S84" s="27"/>
      <c r="T84" s="27"/>
      <c r="U84" s="27"/>
      <c r="V84" s="27"/>
    </row>
    <row r="85" spans="1:22" x14ac:dyDescent="0.25">
      <c r="A85" s="27"/>
      <c r="B85" s="27"/>
      <c r="C85" s="27"/>
      <c r="D85" s="27"/>
      <c r="E85" s="27"/>
      <c r="F85" s="27"/>
      <c r="G85" s="27"/>
      <c r="H85" s="27"/>
      <c r="I85" s="27"/>
      <c r="J85" s="27"/>
      <c r="K85" s="27"/>
      <c r="L85" s="27"/>
      <c r="M85" s="27"/>
      <c r="N85" s="27"/>
      <c r="O85" s="27"/>
      <c r="P85" s="27"/>
      <c r="Q85" s="27"/>
      <c r="R85" s="27"/>
      <c r="S85" s="27"/>
      <c r="T85" s="27"/>
      <c r="U85" s="27"/>
      <c r="V85" s="27"/>
    </row>
    <row r="86" spans="1:22" x14ac:dyDescent="0.25">
      <c r="A86" s="27"/>
      <c r="B86" s="27"/>
      <c r="C86" s="27"/>
      <c r="D86" s="27"/>
      <c r="E86" s="27"/>
      <c r="F86" s="27"/>
      <c r="G86" s="27"/>
      <c r="H86" s="27"/>
      <c r="I86" s="27"/>
      <c r="J86" s="27"/>
      <c r="K86" s="27"/>
      <c r="L86" s="27"/>
      <c r="M86" s="27"/>
      <c r="N86" s="27"/>
      <c r="O86" s="27"/>
      <c r="P86" s="27"/>
      <c r="Q86" s="27"/>
      <c r="R86" s="27"/>
      <c r="S86" s="27"/>
      <c r="T86" s="27"/>
      <c r="U86" s="27"/>
      <c r="V86" s="27"/>
    </row>
    <row r="87" spans="1:22" x14ac:dyDescent="0.25">
      <c r="A87" s="27"/>
      <c r="B87" s="27"/>
      <c r="C87" s="27"/>
      <c r="D87" s="27"/>
      <c r="E87" s="27"/>
      <c r="F87" s="27"/>
      <c r="G87" s="27"/>
      <c r="H87" s="27"/>
      <c r="I87" s="27"/>
      <c r="J87" s="27"/>
      <c r="K87" s="27"/>
      <c r="L87" s="27"/>
      <c r="M87" s="27"/>
      <c r="N87" s="27"/>
      <c r="O87" s="27"/>
      <c r="P87" s="27"/>
      <c r="Q87" s="27"/>
      <c r="R87" s="27"/>
      <c r="S87" s="27"/>
      <c r="T87" s="27"/>
      <c r="U87" s="27"/>
      <c r="V87" s="27"/>
    </row>
    <row r="88" spans="1:22" x14ac:dyDescent="0.25">
      <c r="A88" s="27"/>
      <c r="B88" s="27"/>
      <c r="C88" s="27"/>
      <c r="D88" s="27"/>
      <c r="E88" s="27"/>
      <c r="F88" s="27"/>
      <c r="G88" s="27"/>
      <c r="H88" s="27"/>
      <c r="I88" s="27"/>
      <c r="J88" s="27"/>
      <c r="K88" s="27"/>
      <c r="L88" s="27"/>
      <c r="M88" s="27"/>
      <c r="N88" s="27"/>
      <c r="O88" s="27"/>
      <c r="P88" s="27"/>
      <c r="Q88" s="27"/>
      <c r="R88" s="27"/>
      <c r="S88" s="27"/>
      <c r="T88" s="27"/>
      <c r="U88" s="27"/>
      <c r="V88" s="27"/>
    </row>
    <row r="89" spans="1:22" x14ac:dyDescent="0.25">
      <c r="A89" s="27"/>
      <c r="B89" s="27"/>
      <c r="C89" s="27"/>
      <c r="D89" s="27"/>
      <c r="E89" s="27"/>
      <c r="F89" s="27"/>
      <c r="G89" s="27"/>
      <c r="H89" s="27"/>
      <c r="I89" s="27"/>
      <c r="J89" s="27"/>
      <c r="K89" s="27"/>
      <c r="L89" s="27"/>
      <c r="M89" s="27"/>
      <c r="N89" s="27"/>
      <c r="O89" s="27"/>
      <c r="P89" s="27"/>
      <c r="Q89" s="27"/>
      <c r="R89" s="27"/>
      <c r="S89" s="27"/>
      <c r="T89" s="27"/>
      <c r="U89" s="27"/>
      <c r="V89" s="27"/>
    </row>
    <row r="90" spans="1:22" x14ac:dyDescent="0.25">
      <c r="A90" s="27"/>
      <c r="B90" s="27"/>
      <c r="C90" s="27"/>
      <c r="D90" s="27"/>
      <c r="E90" s="27"/>
      <c r="F90" s="27"/>
      <c r="G90" s="27"/>
      <c r="H90" s="27"/>
      <c r="I90" s="27"/>
      <c r="J90" s="27"/>
      <c r="K90" s="27"/>
      <c r="L90" s="27"/>
      <c r="M90" s="27"/>
      <c r="N90" s="27"/>
      <c r="O90" s="27"/>
      <c r="P90" s="27"/>
      <c r="Q90" s="27"/>
      <c r="R90" s="27"/>
      <c r="S90" s="27"/>
      <c r="T90" s="27"/>
      <c r="U90" s="27"/>
      <c r="V90" s="27"/>
    </row>
    <row r="91" spans="1:22" x14ac:dyDescent="0.25">
      <c r="A91" s="27"/>
      <c r="B91" s="27"/>
      <c r="C91" s="27"/>
      <c r="D91" s="27"/>
      <c r="E91" s="27"/>
      <c r="F91" s="27"/>
      <c r="G91" s="27"/>
      <c r="H91" s="27"/>
      <c r="I91" s="27"/>
      <c r="J91" s="27"/>
      <c r="K91" s="27"/>
      <c r="L91" s="27"/>
      <c r="M91" s="27"/>
      <c r="N91" s="27"/>
      <c r="O91" s="27"/>
      <c r="P91" s="27"/>
      <c r="Q91" s="27"/>
      <c r="R91" s="27"/>
      <c r="S91" s="27"/>
      <c r="T91" s="27"/>
      <c r="U91" s="27"/>
      <c r="V91" s="27"/>
    </row>
    <row r="92" spans="1:22" x14ac:dyDescent="0.25">
      <c r="A92" s="27"/>
      <c r="B92" s="27"/>
      <c r="C92" s="27"/>
      <c r="D92" s="27"/>
      <c r="E92" s="27"/>
      <c r="F92" s="27"/>
      <c r="G92" s="27"/>
      <c r="H92" s="27"/>
      <c r="I92" s="27"/>
      <c r="J92" s="27"/>
      <c r="K92" s="27"/>
      <c r="L92" s="27"/>
      <c r="M92" s="27"/>
      <c r="N92" s="27"/>
      <c r="O92" s="27"/>
      <c r="P92" s="27"/>
      <c r="Q92" s="27"/>
      <c r="R92" s="27"/>
      <c r="S92" s="27"/>
      <c r="T92" s="27"/>
      <c r="U92" s="27"/>
      <c r="V92" s="27"/>
    </row>
    <row r="93" spans="1:22" x14ac:dyDescent="0.25">
      <c r="A93" s="27"/>
      <c r="B93" s="27"/>
      <c r="C93" s="27"/>
      <c r="D93" s="27"/>
      <c r="E93" s="27"/>
      <c r="F93" s="27"/>
      <c r="G93" s="27"/>
      <c r="H93" s="27"/>
      <c r="I93" s="27"/>
      <c r="J93" s="27"/>
      <c r="K93" s="27"/>
      <c r="L93" s="27"/>
      <c r="M93" s="27"/>
      <c r="N93" s="27"/>
      <c r="O93" s="27"/>
      <c r="P93" s="27"/>
      <c r="Q93" s="27"/>
      <c r="R93" s="27"/>
      <c r="S93" s="27"/>
      <c r="T93" s="27"/>
      <c r="U93" s="27"/>
      <c r="V93" s="27"/>
    </row>
    <row r="94" spans="1:22" x14ac:dyDescent="0.25">
      <c r="A94" s="27"/>
      <c r="B94" s="27"/>
      <c r="C94" s="27"/>
      <c r="D94" s="27"/>
      <c r="E94" s="27"/>
      <c r="F94" s="27"/>
      <c r="G94" s="27"/>
      <c r="H94" s="27"/>
      <c r="I94" s="27"/>
      <c r="J94" s="27"/>
      <c r="K94" s="27"/>
      <c r="L94" s="27"/>
      <c r="M94" s="27"/>
      <c r="N94" s="27"/>
      <c r="O94" s="27"/>
      <c r="P94" s="27"/>
      <c r="Q94" s="27"/>
      <c r="R94" s="27"/>
      <c r="S94" s="27"/>
      <c r="T94" s="27"/>
      <c r="U94" s="27"/>
      <c r="V94" s="27"/>
    </row>
    <row r="95" spans="1:22" x14ac:dyDescent="0.25">
      <c r="A95" s="27"/>
      <c r="B95" s="27"/>
      <c r="C95" s="27"/>
      <c r="D95" s="27"/>
      <c r="E95" s="27"/>
      <c r="F95" s="27"/>
      <c r="G95" s="27"/>
      <c r="H95" s="27"/>
      <c r="I95" s="27"/>
      <c r="J95" s="27"/>
      <c r="K95" s="27"/>
      <c r="L95" s="27"/>
      <c r="M95" s="27"/>
      <c r="N95" s="27"/>
      <c r="O95" s="27"/>
      <c r="P95" s="27"/>
      <c r="Q95" s="27"/>
      <c r="R95" s="27"/>
      <c r="S95" s="27"/>
      <c r="T95" s="27"/>
      <c r="U95" s="27"/>
      <c r="V95" s="27"/>
    </row>
    <row r="96" spans="1:22" x14ac:dyDescent="0.25">
      <c r="A96" s="27"/>
      <c r="B96" s="27"/>
      <c r="C96" s="27"/>
      <c r="D96" s="27"/>
      <c r="E96" s="27"/>
      <c r="F96" s="27"/>
      <c r="G96" s="27"/>
      <c r="H96" s="27"/>
      <c r="I96" s="27"/>
      <c r="J96" s="27"/>
      <c r="K96" s="27"/>
      <c r="L96" s="27"/>
      <c r="M96" s="27"/>
      <c r="N96" s="27"/>
      <c r="O96" s="27"/>
      <c r="P96" s="27"/>
      <c r="Q96" s="27"/>
      <c r="R96" s="27"/>
      <c r="S96" s="27"/>
      <c r="T96" s="27"/>
      <c r="U96" s="27"/>
      <c r="V96" s="27"/>
    </row>
    <row r="97" spans="1:22" x14ac:dyDescent="0.25">
      <c r="A97" s="27"/>
      <c r="B97" s="27"/>
      <c r="C97" s="27"/>
      <c r="D97" s="27"/>
      <c r="E97" s="27"/>
      <c r="F97" s="27"/>
      <c r="G97" s="27"/>
      <c r="H97" s="27"/>
      <c r="I97" s="27"/>
      <c r="J97" s="27"/>
      <c r="K97" s="27"/>
      <c r="L97" s="27"/>
      <c r="M97" s="27"/>
      <c r="N97" s="27"/>
      <c r="O97" s="27"/>
      <c r="P97" s="27"/>
      <c r="Q97" s="27"/>
      <c r="R97" s="27"/>
      <c r="S97" s="27"/>
      <c r="T97" s="27"/>
      <c r="U97" s="27"/>
      <c r="V97" s="27"/>
    </row>
    <row r="98" spans="1:22" x14ac:dyDescent="0.25">
      <c r="A98" s="27"/>
      <c r="B98" s="27"/>
      <c r="C98" s="27"/>
      <c r="D98" s="27"/>
      <c r="E98" s="27"/>
      <c r="F98" s="27"/>
      <c r="G98" s="27"/>
      <c r="H98" s="27"/>
      <c r="I98" s="27"/>
      <c r="J98" s="27"/>
      <c r="K98" s="27"/>
      <c r="L98" s="27"/>
      <c r="M98" s="27"/>
      <c r="N98" s="27"/>
      <c r="O98" s="27"/>
      <c r="P98" s="27"/>
      <c r="Q98" s="27"/>
      <c r="R98" s="27"/>
      <c r="S98" s="27"/>
      <c r="T98" s="27"/>
      <c r="U98" s="27"/>
      <c r="V98" s="27"/>
    </row>
    <row r="99" spans="1:22" x14ac:dyDescent="0.25">
      <c r="A99" s="27"/>
      <c r="B99" s="27"/>
      <c r="C99" s="27"/>
      <c r="D99" s="27"/>
      <c r="E99" s="27"/>
      <c r="F99" s="27"/>
      <c r="G99" s="27"/>
      <c r="H99" s="27"/>
      <c r="I99" s="27"/>
      <c r="J99" s="27"/>
      <c r="K99" s="27"/>
      <c r="L99" s="27"/>
      <c r="M99" s="27"/>
      <c r="N99" s="27"/>
      <c r="O99" s="27"/>
      <c r="P99" s="27"/>
      <c r="Q99" s="27"/>
      <c r="R99" s="27"/>
      <c r="S99" s="27"/>
      <c r="T99" s="27"/>
      <c r="U99" s="27"/>
      <c r="V99" s="27"/>
    </row>
    <row r="100" spans="1:22"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row>
    <row r="101" spans="1:22"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row>
    <row r="102" spans="1:22"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row>
    <row r="103" spans="1:22"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row>
    <row r="104" spans="1:22"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row>
    <row r="105" spans="1:22"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row>
    <row r="106" spans="1:22"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row>
    <row r="107" spans="1:22"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row>
    <row r="108" spans="1:22"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row>
    <row r="109" spans="1:22"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row>
    <row r="110" spans="1:22"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row>
    <row r="111" spans="1:22"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row>
    <row r="112" spans="1:22"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row>
    <row r="113" spans="1:22"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row>
    <row r="114" spans="1:22"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row>
    <row r="115" spans="1:22"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row>
    <row r="116" spans="1:22"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row>
    <row r="117" spans="1:22"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row>
    <row r="118" spans="1:22"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row>
    <row r="119" spans="1:22"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row>
    <row r="120" spans="1:22"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row>
    <row r="121" spans="1:22"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row>
    <row r="122" spans="1:22"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row>
    <row r="123" spans="1:22"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row>
    <row r="124" spans="1:22"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row>
    <row r="125" spans="1:22"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row>
    <row r="126" spans="1:22"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row>
    <row r="127" spans="1:22"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row>
    <row r="128" spans="1:22"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row>
    <row r="129" spans="1:22"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row>
    <row r="130" spans="1:22"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row>
    <row r="131" spans="1:22"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row>
    <row r="132" spans="1:22"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row>
    <row r="133" spans="1:22"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row>
    <row r="134" spans="1:22"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row>
    <row r="135" spans="1:22"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row>
    <row r="136" spans="1:22"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row>
    <row r="137" spans="1:22"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row>
    <row r="138" spans="1:22"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row>
    <row r="139" spans="1:22"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row>
    <row r="140" spans="1:22"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row>
    <row r="141" spans="1:22"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row>
    <row r="142" spans="1:22"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row>
    <row r="143" spans="1:22"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row>
    <row r="144" spans="1:22"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row>
    <row r="145" spans="1:22"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row>
    <row r="146" spans="1:22"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row>
    <row r="147" spans="1:22"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row>
    <row r="148" spans="1:22"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row>
    <row r="149" spans="1:22"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row>
    <row r="150" spans="1:22"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row>
    <row r="151" spans="1:22"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row>
    <row r="152" spans="1:22"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row>
    <row r="153" spans="1:22"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row>
    <row r="154" spans="1:22"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row>
    <row r="155" spans="1:22"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row>
    <row r="156" spans="1:22"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row>
    <row r="157" spans="1:22"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row>
    <row r="158" spans="1:22"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row>
    <row r="159" spans="1:22"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row>
    <row r="160" spans="1:22"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row>
    <row r="161" spans="1:22"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row>
    <row r="162" spans="1:22"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row>
    <row r="163" spans="1:22"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row>
    <row r="164" spans="1:22"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row>
    <row r="165" spans="1:22"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row>
    <row r="166" spans="1:22"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row>
    <row r="167" spans="1:22"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row>
    <row r="168" spans="1:22"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row>
    <row r="169" spans="1:22"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row>
    <row r="170" spans="1:22"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row>
    <row r="171" spans="1:22"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row>
    <row r="172" spans="1:22"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row>
    <row r="173" spans="1:22"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row>
    <row r="174" spans="1:22"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row>
    <row r="175" spans="1:22"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row>
    <row r="176" spans="1:22"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row>
    <row r="177" spans="1:22"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row>
    <row r="178" spans="1:22"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row>
    <row r="179" spans="1:22"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row>
    <row r="180" spans="1:22"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row>
    <row r="181" spans="1:22"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row>
    <row r="182" spans="1:22"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row>
    <row r="183" spans="1:22"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row>
    <row r="184" spans="1:22"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row>
    <row r="185" spans="1:22"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row>
    <row r="186" spans="1:22"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row>
    <row r="187" spans="1:22"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row>
    <row r="188" spans="1:22"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row>
    <row r="189" spans="1:22"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row>
    <row r="190" spans="1:22"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row>
    <row r="191" spans="1:22"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row>
    <row r="192" spans="1:22"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row>
    <row r="193" spans="1:22"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row>
    <row r="194" spans="1:22"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row>
    <row r="195" spans="1:22"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row>
    <row r="196" spans="1:22"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row>
    <row r="197" spans="1:22"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row>
    <row r="198" spans="1:22"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row>
    <row r="199" spans="1:22"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row>
    <row r="200" spans="1:22"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row>
    <row r="201" spans="1:22"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row>
    <row r="202" spans="1:22"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row>
    <row r="203" spans="1:22"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row>
    <row r="204" spans="1:22"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row>
    <row r="205" spans="1:22"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row>
    <row r="206" spans="1:22"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row>
    <row r="207" spans="1:22"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row>
    <row r="208" spans="1:22"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row>
    <row r="209" spans="1:22"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row>
    <row r="210" spans="1:22"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row>
    <row r="211" spans="1:22"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row>
    <row r="212" spans="1:22"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row>
    <row r="213" spans="1:22"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row>
    <row r="214" spans="1:22"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row>
    <row r="215" spans="1:22"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row>
    <row r="216" spans="1:22"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row>
    <row r="217" spans="1:22"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row>
    <row r="218" spans="1:22"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row>
    <row r="219" spans="1:22"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row>
    <row r="220" spans="1:22"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row>
    <row r="221" spans="1:22"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row>
    <row r="222" spans="1:22"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row>
    <row r="223" spans="1:22"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row>
    <row r="224" spans="1:22"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row>
    <row r="225" spans="1:22"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row>
    <row r="226" spans="1:22"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row>
    <row r="227" spans="1:22"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row>
    <row r="228" spans="1:22"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row>
    <row r="229" spans="1:22"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row>
    <row r="230" spans="1:22"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row>
    <row r="231" spans="1:22"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row>
    <row r="232" spans="1:22"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row>
    <row r="233" spans="1:22"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row>
    <row r="234" spans="1:22"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row>
    <row r="235" spans="1:22"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row>
    <row r="236" spans="1:22"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row>
    <row r="237" spans="1:22"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row>
    <row r="238" spans="1:22"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row>
    <row r="239" spans="1:22"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row>
    <row r="240" spans="1:22"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row>
    <row r="241" spans="1:22"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row>
    <row r="242" spans="1:22"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row>
    <row r="243" spans="1:22"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row>
    <row r="244" spans="1:22"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row>
    <row r="245" spans="1:22"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row>
    <row r="246" spans="1:22"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row>
    <row r="247" spans="1:22"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row>
    <row r="248" spans="1:22"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row>
    <row r="249" spans="1:22"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row>
    <row r="250" spans="1:22"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row>
    <row r="251" spans="1:22"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row>
    <row r="252" spans="1:22"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row>
    <row r="253" spans="1:22"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row>
    <row r="254" spans="1:22"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row>
    <row r="255" spans="1:22"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row>
    <row r="256" spans="1:22"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row>
    <row r="257" spans="1:22"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row>
    <row r="258" spans="1:22"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row>
    <row r="259" spans="1:22"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row>
    <row r="260" spans="1:22"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row>
    <row r="261" spans="1:22"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row>
    <row r="262" spans="1:22"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row>
    <row r="263" spans="1:22"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row>
    <row r="264" spans="1:22"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row>
    <row r="265" spans="1:22"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row>
    <row r="266" spans="1:22"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row>
    <row r="267" spans="1:22"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row>
    <row r="268" spans="1:22"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row>
    <row r="269" spans="1:22"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row>
    <row r="270" spans="1:22"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row>
    <row r="271" spans="1:22"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row>
    <row r="272" spans="1:22"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row>
    <row r="273" spans="1:22"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row>
    <row r="274" spans="1:22"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row>
    <row r="275" spans="1:22"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row>
    <row r="276" spans="1:22"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row>
    <row r="277" spans="1:22"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row>
    <row r="278" spans="1:22"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row>
    <row r="279" spans="1:22"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row>
    <row r="280" spans="1:22"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row>
    <row r="281" spans="1:22"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row>
    <row r="282" spans="1:22"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row>
    <row r="283" spans="1:22"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row>
    <row r="284" spans="1:22"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row>
    <row r="285" spans="1:22"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row>
    <row r="286" spans="1:22"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row>
    <row r="287" spans="1:22"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row>
    <row r="288" spans="1:22"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row>
    <row r="289" spans="1:22"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row>
    <row r="290" spans="1:22"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row>
    <row r="291" spans="1:22"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row>
    <row r="292" spans="1:22"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row>
    <row r="293" spans="1:22"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row>
    <row r="294" spans="1:22"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row>
    <row r="295" spans="1:22"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row>
    <row r="296" spans="1:22"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row>
    <row r="297" spans="1:22"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row>
    <row r="298" spans="1:22"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row>
    <row r="299" spans="1:22"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row>
    <row r="300" spans="1:22"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row>
    <row r="301" spans="1:22"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row>
    <row r="302" spans="1:22"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row>
    <row r="303" spans="1:22"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row>
    <row r="304" spans="1:22"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row>
    <row r="305" spans="1:22"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row>
    <row r="306" spans="1:22"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row>
    <row r="307" spans="1:22"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row>
    <row r="308" spans="1:22"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row>
    <row r="309" spans="1:22"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row>
    <row r="310" spans="1:22"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row>
    <row r="311" spans="1:22"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row>
    <row r="312" spans="1:22"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row>
    <row r="313" spans="1:22"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row>
    <row r="314" spans="1:22"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row>
    <row r="315" spans="1:22"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row>
    <row r="316" spans="1:22"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row>
    <row r="317" spans="1:22"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row>
    <row r="318" spans="1:22"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row>
    <row r="319" spans="1:22"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row>
    <row r="320" spans="1:22"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row>
    <row r="321" spans="1:22"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row>
    <row r="322" spans="1:22"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row>
    <row r="323" spans="1:22"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row>
    <row r="324" spans="1:22"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row>
    <row r="325" spans="1:22"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row>
    <row r="326" spans="1:22"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row>
    <row r="327" spans="1:22"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row>
    <row r="328" spans="1:22"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row>
    <row r="329" spans="1:22"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row>
    <row r="330" spans="1:22"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row>
    <row r="331" spans="1:22"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row>
    <row r="332" spans="1:22"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row>
    <row r="333" spans="1:22"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row>
    <row r="334" spans="1:22"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row>
    <row r="335" spans="1:22"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row>
    <row r="336" spans="1:22"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row>
    <row r="337" spans="1:22"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row>
    <row r="338" spans="1:22"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row>
    <row r="339" spans="1:22"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row>
    <row r="340" spans="1:22"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row>
    <row r="341" spans="1:22"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row>
    <row r="342" spans="1:22"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row>
    <row r="343" spans="1:22"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row>
  </sheetData>
  <mergeCells count="18">
    <mergeCell ref="B52:B54"/>
    <mergeCell ref="A52:A54"/>
    <mergeCell ref="A22:C22"/>
    <mergeCell ref="A37:C37"/>
    <mergeCell ref="A50:C50"/>
    <mergeCell ref="A20:A21"/>
    <mergeCell ref="B20:B21"/>
    <mergeCell ref="A38:A39"/>
    <mergeCell ref="B38:B39"/>
    <mergeCell ref="A2:C2"/>
    <mergeCell ref="A13:C13"/>
    <mergeCell ref="A15:C15"/>
    <mergeCell ref="A4:C4"/>
    <mergeCell ref="A6:C6"/>
    <mergeCell ref="A7:C7"/>
    <mergeCell ref="A10:C10"/>
    <mergeCell ref="A12:C12"/>
    <mergeCell ref="A9:C9"/>
  </mergeCells>
  <pageMargins left="0.70866141732283472" right="0.70866141732283472" top="0.74803149606299213" bottom="0.74803149606299213" header="0.31496062992125984" footer="0.31496062992125984"/>
  <pageSetup paperSize="8" scale="35" orientation="portrait" r:id="rId1"/>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B361"/>
  <sheetViews>
    <sheetView view="pageBreakPreview" zoomScale="60" workbookViewId="0">
      <selection activeCell="G22" sqref="G22"/>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2" customFormat="1" ht="18.75" customHeight="1" x14ac:dyDescent="0.2">
      <c r="A1" s="18"/>
      <c r="S1" s="43" t="s">
        <v>70</v>
      </c>
    </row>
    <row r="2" spans="1:28" s="12" customFormat="1" ht="18.75" customHeight="1" x14ac:dyDescent="0.3">
      <c r="A2" s="18"/>
      <c r="S2" s="15" t="s">
        <v>12</v>
      </c>
    </row>
    <row r="3" spans="1:28" s="12" customFormat="1" ht="18.75" x14ac:dyDescent="0.3">
      <c r="S3" s="15" t="s">
        <v>69</v>
      </c>
    </row>
    <row r="4" spans="1:28" s="12" customFormat="1" ht="18.75" customHeight="1" x14ac:dyDescent="0.2">
      <c r="A4" s="1172" t="s">
        <v>483</v>
      </c>
      <c r="B4" s="1172"/>
      <c r="C4" s="1172"/>
      <c r="D4" s="1172"/>
      <c r="E4" s="1172"/>
      <c r="F4" s="1172"/>
      <c r="G4" s="1172"/>
      <c r="H4" s="1172"/>
      <c r="I4" s="1172"/>
      <c r="J4" s="1172"/>
      <c r="K4" s="1172"/>
      <c r="L4" s="1172"/>
      <c r="M4" s="1172"/>
      <c r="N4" s="1172"/>
      <c r="O4" s="1172"/>
      <c r="P4" s="1172"/>
      <c r="Q4" s="1172"/>
      <c r="R4" s="1172"/>
      <c r="S4" s="1172"/>
    </row>
    <row r="5" spans="1:28" s="12" customFormat="1" ht="15.75" x14ac:dyDescent="0.2">
      <c r="A5" s="17"/>
    </row>
    <row r="6" spans="1:28" s="12" customFormat="1" ht="18.75" x14ac:dyDescent="0.2">
      <c r="A6" s="1176" t="s">
        <v>11</v>
      </c>
      <c r="B6" s="1176"/>
      <c r="C6" s="1176"/>
      <c r="D6" s="1176"/>
      <c r="E6" s="1176"/>
      <c r="F6" s="1176"/>
      <c r="G6" s="1176"/>
      <c r="H6" s="1176"/>
      <c r="I6" s="1176"/>
      <c r="J6" s="1176"/>
      <c r="K6" s="1176"/>
      <c r="L6" s="1176"/>
      <c r="M6" s="1176"/>
      <c r="N6" s="1176"/>
      <c r="O6" s="1176"/>
      <c r="P6" s="1176"/>
      <c r="Q6" s="1176"/>
      <c r="R6" s="1176"/>
      <c r="S6" s="1176"/>
      <c r="T6" s="13"/>
      <c r="U6" s="13"/>
      <c r="V6" s="13"/>
      <c r="W6" s="13"/>
      <c r="X6" s="13"/>
      <c r="Y6" s="13"/>
      <c r="Z6" s="13"/>
      <c r="AA6" s="13"/>
      <c r="AB6" s="13"/>
    </row>
    <row r="7" spans="1:28" s="12" customFormat="1" ht="18.75" x14ac:dyDescent="0.2">
      <c r="A7" s="1176"/>
      <c r="B7" s="1176"/>
      <c r="C7" s="1176"/>
      <c r="D7" s="1176"/>
      <c r="E7" s="1176"/>
      <c r="F7" s="1176"/>
      <c r="G7" s="1176"/>
      <c r="H7" s="1176"/>
      <c r="I7" s="1176"/>
      <c r="J7" s="1176"/>
      <c r="K7" s="1176"/>
      <c r="L7" s="1176"/>
      <c r="M7" s="1176"/>
      <c r="N7" s="1176"/>
      <c r="O7" s="1176"/>
      <c r="P7" s="1176"/>
      <c r="Q7" s="1176"/>
      <c r="R7" s="1176"/>
      <c r="S7" s="1176"/>
      <c r="T7" s="13"/>
      <c r="U7" s="13"/>
      <c r="V7" s="13"/>
      <c r="W7" s="13"/>
      <c r="X7" s="13"/>
      <c r="Y7" s="13"/>
      <c r="Z7" s="13"/>
      <c r="AA7" s="13"/>
      <c r="AB7" s="13"/>
    </row>
    <row r="8" spans="1:28" s="12" customFormat="1" ht="20.25" x14ac:dyDescent="0.2">
      <c r="A8" s="1191" t="str">
        <f>'1. Общая информация'!A6:C6</f>
        <v>Общество с ограниченной ответственностью "Красноярский жилищно-коммунальный комплекс"</v>
      </c>
      <c r="B8" s="1191"/>
      <c r="C8" s="1191"/>
      <c r="D8" s="1191"/>
      <c r="E8" s="1191"/>
      <c r="F8" s="1191"/>
      <c r="G8" s="1191"/>
      <c r="H8" s="1191"/>
      <c r="I8" s="1191"/>
      <c r="J8" s="1191"/>
      <c r="K8" s="1191"/>
      <c r="L8" s="1191"/>
      <c r="M8" s="1191"/>
      <c r="N8" s="1191"/>
      <c r="O8" s="1191"/>
      <c r="P8" s="1191"/>
      <c r="Q8" s="1191"/>
      <c r="R8" s="1191"/>
      <c r="S8" s="1191"/>
      <c r="T8" s="13"/>
      <c r="U8" s="13"/>
      <c r="V8" s="13"/>
      <c r="W8" s="13"/>
      <c r="X8" s="13"/>
      <c r="Y8" s="13"/>
      <c r="Z8" s="13"/>
      <c r="AA8" s="13"/>
      <c r="AB8" s="13"/>
    </row>
    <row r="9" spans="1:28" s="12" customFormat="1" ht="18.75" x14ac:dyDescent="0.2">
      <c r="A9" s="1173" t="s">
        <v>10</v>
      </c>
      <c r="B9" s="1173"/>
      <c r="C9" s="1173"/>
      <c r="D9" s="1173"/>
      <c r="E9" s="1173"/>
      <c r="F9" s="1173"/>
      <c r="G9" s="1173"/>
      <c r="H9" s="1173"/>
      <c r="I9" s="1173"/>
      <c r="J9" s="1173"/>
      <c r="K9" s="1173"/>
      <c r="L9" s="1173"/>
      <c r="M9" s="1173"/>
      <c r="N9" s="1173"/>
      <c r="O9" s="1173"/>
      <c r="P9" s="1173"/>
      <c r="Q9" s="1173"/>
      <c r="R9" s="1173"/>
      <c r="S9" s="1173"/>
      <c r="T9" s="13"/>
      <c r="U9" s="13"/>
      <c r="V9" s="13"/>
      <c r="W9" s="13"/>
      <c r="X9" s="13"/>
      <c r="Y9" s="13"/>
      <c r="Z9" s="13"/>
      <c r="AA9" s="13"/>
      <c r="AB9" s="13"/>
    </row>
    <row r="10" spans="1:28" s="12" customFormat="1" ht="18.75" x14ac:dyDescent="0.2">
      <c r="A10" s="1176"/>
      <c r="B10" s="1176"/>
      <c r="C10" s="1176"/>
      <c r="D10" s="1176"/>
      <c r="E10" s="1176"/>
      <c r="F10" s="1176"/>
      <c r="G10" s="1176"/>
      <c r="H10" s="1176"/>
      <c r="I10" s="1176"/>
      <c r="J10" s="1176"/>
      <c r="K10" s="1176"/>
      <c r="L10" s="1176"/>
      <c r="M10" s="1176"/>
      <c r="N10" s="1176"/>
      <c r="O10" s="1176"/>
      <c r="P10" s="1176"/>
      <c r="Q10" s="1176"/>
      <c r="R10" s="1176"/>
      <c r="S10" s="1176"/>
      <c r="T10" s="13"/>
      <c r="U10" s="13"/>
      <c r="V10" s="13"/>
      <c r="W10" s="13"/>
      <c r="X10" s="13"/>
      <c r="Y10" s="13"/>
      <c r="Z10" s="13"/>
      <c r="AA10" s="13"/>
      <c r="AB10" s="13"/>
    </row>
    <row r="11" spans="1:28" s="12" customFormat="1" ht="20.25" x14ac:dyDescent="0.2">
      <c r="A11" s="1191" t="str">
        <f>'1. Общая информация'!A9:C9</f>
        <v>L_СТР12108КЛ</v>
      </c>
      <c r="B11" s="1191"/>
      <c r="C11" s="1191"/>
      <c r="D11" s="1191"/>
      <c r="E11" s="1191"/>
      <c r="F11" s="1191"/>
      <c r="G11" s="1191"/>
      <c r="H11" s="1191"/>
      <c r="I11" s="1191"/>
      <c r="J11" s="1191"/>
      <c r="K11" s="1191"/>
      <c r="L11" s="1191"/>
      <c r="M11" s="1191"/>
      <c r="N11" s="1191"/>
      <c r="O11" s="1191"/>
      <c r="P11" s="1191"/>
      <c r="Q11" s="1191"/>
      <c r="R11" s="1191"/>
      <c r="S11" s="1191"/>
      <c r="T11" s="13"/>
      <c r="U11" s="13"/>
      <c r="V11" s="13"/>
      <c r="W11" s="13"/>
      <c r="X11" s="13"/>
      <c r="Y11" s="13"/>
      <c r="Z11" s="13"/>
      <c r="AA11" s="13"/>
      <c r="AB11" s="13"/>
    </row>
    <row r="12" spans="1:28" s="12" customFormat="1" ht="18.75" x14ac:dyDescent="0.2">
      <c r="A12" s="1173" t="s">
        <v>9</v>
      </c>
      <c r="B12" s="1173"/>
      <c r="C12" s="1173"/>
      <c r="D12" s="1173"/>
      <c r="E12" s="1173"/>
      <c r="F12" s="1173"/>
      <c r="G12" s="1173"/>
      <c r="H12" s="1173"/>
      <c r="I12" s="1173"/>
      <c r="J12" s="1173"/>
      <c r="K12" s="1173"/>
      <c r="L12" s="1173"/>
      <c r="M12" s="1173"/>
      <c r="N12" s="1173"/>
      <c r="O12" s="1173"/>
      <c r="P12" s="1173"/>
      <c r="Q12" s="1173"/>
      <c r="R12" s="1173"/>
      <c r="S12" s="1173"/>
      <c r="T12" s="13"/>
      <c r="U12" s="13"/>
      <c r="V12" s="13"/>
      <c r="W12" s="13"/>
      <c r="X12" s="13"/>
      <c r="Y12" s="13"/>
      <c r="Z12" s="13"/>
      <c r="AA12" s="13"/>
      <c r="AB12" s="13"/>
    </row>
    <row r="13" spans="1:28" s="9" customFormat="1" ht="15.75" customHeight="1" x14ac:dyDescent="0.2">
      <c r="A13" s="1194"/>
      <c r="B13" s="1194"/>
      <c r="C13" s="1194"/>
      <c r="D13" s="1194"/>
      <c r="E13" s="1194"/>
      <c r="F13" s="1194"/>
      <c r="G13" s="1194"/>
      <c r="H13" s="1194"/>
      <c r="I13" s="1194"/>
      <c r="J13" s="1194"/>
      <c r="K13" s="1194"/>
      <c r="L13" s="1194"/>
      <c r="M13" s="1194"/>
      <c r="N13" s="1194"/>
      <c r="O13" s="1194"/>
      <c r="P13" s="1194"/>
      <c r="Q13" s="1194"/>
      <c r="R13" s="1194"/>
      <c r="S13" s="1194"/>
      <c r="T13" s="10"/>
      <c r="U13" s="10"/>
      <c r="V13" s="10"/>
      <c r="W13" s="10"/>
      <c r="X13" s="10"/>
      <c r="Y13" s="10"/>
      <c r="Z13" s="10"/>
      <c r="AA13" s="10"/>
      <c r="AB13" s="10"/>
    </row>
    <row r="14" spans="1:28" s="3" customFormat="1" ht="20.25" x14ac:dyDescent="0.2">
      <c r="A14" s="1191" t="e">
        <f>'1. Общая информация'!#REF!</f>
        <v>#REF!</v>
      </c>
      <c r="B14" s="1191"/>
      <c r="C14" s="1191"/>
      <c r="D14" s="1191"/>
      <c r="E14" s="1191"/>
      <c r="F14" s="1191"/>
      <c r="G14" s="1191"/>
      <c r="H14" s="1191"/>
      <c r="I14" s="1191"/>
      <c r="J14" s="1191"/>
      <c r="K14" s="1191"/>
      <c r="L14" s="1191"/>
      <c r="M14" s="1191"/>
      <c r="N14" s="1191"/>
      <c r="O14" s="1191"/>
      <c r="P14" s="1191"/>
      <c r="Q14" s="1191"/>
      <c r="R14" s="1191"/>
      <c r="S14" s="1191"/>
      <c r="T14" s="8"/>
      <c r="U14" s="8"/>
      <c r="V14" s="8"/>
      <c r="W14" s="8"/>
      <c r="X14" s="8"/>
      <c r="Y14" s="8"/>
      <c r="Z14" s="8"/>
      <c r="AA14" s="8"/>
      <c r="AB14" s="8"/>
    </row>
    <row r="15" spans="1:28" s="3" customFormat="1" ht="15" customHeight="1" x14ac:dyDescent="0.2">
      <c r="A15" s="1173" t="s">
        <v>7</v>
      </c>
      <c r="B15" s="1173"/>
      <c r="C15" s="1173"/>
      <c r="D15" s="1173"/>
      <c r="E15" s="1173"/>
      <c r="F15" s="1173"/>
      <c r="G15" s="1173"/>
      <c r="H15" s="1173"/>
      <c r="I15" s="1173"/>
      <c r="J15" s="1173"/>
      <c r="K15" s="1173"/>
      <c r="L15" s="1173"/>
      <c r="M15" s="1173"/>
      <c r="N15" s="1173"/>
      <c r="O15" s="1173"/>
      <c r="P15" s="1173"/>
      <c r="Q15" s="1173"/>
      <c r="R15" s="1173"/>
      <c r="S15" s="1173"/>
      <c r="T15" s="6"/>
      <c r="U15" s="6"/>
      <c r="V15" s="6"/>
      <c r="W15" s="6"/>
      <c r="X15" s="6"/>
      <c r="Y15" s="6"/>
      <c r="Z15" s="6"/>
      <c r="AA15" s="6"/>
      <c r="AB15" s="6"/>
    </row>
    <row r="16" spans="1:28" s="3" customFormat="1" ht="15" customHeight="1" x14ac:dyDescent="0.2">
      <c r="A16" s="1192"/>
      <c r="B16" s="1192"/>
      <c r="C16" s="1192"/>
      <c r="D16" s="1192"/>
      <c r="E16" s="1192"/>
      <c r="F16" s="1192"/>
      <c r="G16" s="1192"/>
      <c r="H16" s="1192"/>
      <c r="I16" s="1192"/>
      <c r="J16" s="1192"/>
      <c r="K16" s="1192"/>
      <c r="L16" s="1192"/>
      <c r="M16" s="1192"/>
      <c r="N16" s="1192"/>
      <c r="O16" s="1192"/>
      <c r="P16" s="1192"/>
      <c r="Q16" s="1192"/>
      <c r="R16" s="1192"/>
      <c r="S16" s="1192"/>
      <c r="T16" s="4"/>
      <c r="U16" s="4"/>
      <c r="V16" s="4"/>
      <c r="W16" s="4"/>
      <c r="X16" s="4"/>
      <c r="Y16" s="4"/>
    </row>
    <row r="17" spans="1:28" s="3" customFormat="1" ht="45.75" customHeight="1" x14ac:dyDescent="0.2">
      <c r="A17" s="1174" t="s">
        <v>447</v>
      </c>
      <c r="B17" s="1174"/>
      <c r="C17" s="1174"/>
      <c r="D17" s="1174"/>
      <c r="E17" s="1174"/>
      <c r="F17" s="1174"/>
      <c r="G17" s="1174"/>
      <c r="H17" s="1174"/>
      <c r="I17" s="1174"/>
      <c r="J17" s="1174"/>
      <c r="K17" s="1174"/>
      <c r="L17" s="1174"/>
      <c r="M17" s="1174"/>
      <c r="N17" s="1174"/>
      <c r="O17" s="1174"/>
      <c r="P17" s="1174"/>
      <c r="Q17" s="1174"/>
      <c r="R17" s="1174"/>
      <c r="S17" s="1174"/>
      <c r="T17" s="7"/>
      <c r="U17" s="7"/>
      <c r="V17" s="7"/>
      <c r="W17" s="7"/>
      <c r="X17" s="7"/>
      <c r="Y17" s="7"/>
      <c r="Z17" s="7"/>
      <c r="AA17" s="7"/>
      <c r="AB17" s="7"/>
    </row>
    <row r="18" spans="1:28" s="3" customFormat="1" ht="15" customHeight="1" x14ac:dyDescent="0.2">
      <c r="A18" s="1193"/>
      <c r="B18" s="1193"/>
      <c r="C18" s="1193"/>
      <c r="D18" s="1193"/>
      <c r="E18" s="1193"/>
      <c r="F18" s="1193"/>
      <c r="G18" s="1193"/>
      <c r="H18" s="1193"/>
      <c r="I18" s="1193"/>
      <c r="J18" s="1193"/>
      <c r="K18" s="1193"/>
      <c r="L18" s="1193"/>
      <c r="M18" s="1193"/>
      <c r="N18" s="1193"/>
      <c r="O18" s="1193"/>
      <c r="P18" s="1193"/>
      <c r="Q18" s="1193"/>
      <c r="R18" s="1193"/>
      <c r="S18" s="1193"/>
      <c r="T18" s="4"/>
      <c r="U18" s="4"/>
      <c r="V18" s="4"/>
      <c r="W18" s="4"/>
      <c r="X18" s="4"/>
      <c r="Y18" s="4"/>
    </row>
    <row r="19" spans="1:28" s="3" customFormat="1" ht="54" customHeight="1" x14ac:dyDescent="0.2">
      <c r="A19" s="1195" t="s">
        <v>6</v>
      </c>
      <c r="B19" s="1195" t="s">
        <v>104</v>
      </c>
      <c r="C19" s="1196" t="s">
        <v>336</v>
      </c>
      <c r="D19" s="1195" t="s">
        <v>335</v>
      </c>
      <c r="E19" s="1195" t="s">
        <v>103</v>
      </c>
      <c r="F19" s="1195" t="s">
        <v>102</v>
      </c>
      <c r="G19" s="1195" t="s">
        <v>331</v>
      </c>
      <c r="H19" s="1195" t="s">
        <v>101</v>
      </c>
      <c r="I19" s="1195" t="s">
        <v>100</v>
      </c>
      <c r="J19" s="1195" t="s">
        <v>99</v>
      </c>
      <c r="K19" s="1195" t="s">
        <v>98</v>
      </c>
      <c r="L19" s="1195" t="s">
        <v>97</v>
      </c>
      <c r="M19" s="1195" t="s">
        <v>96</v>
      </c>
      <c r="N19" s="1195" t="s">
        <v>95</v>
      </c>
      <c r="O19" s="1195" t="s">
        <v>94</v>
      </c>
      <c r="P19" s="1195" t="s">
        <v>93</v>
      </c>
      <c r="Q19" s="1195" t="s">
        <v>334</v>
      </c>
      <c r="R19" s="1195"/>
      <c r="S19" s="1198" t="s">
        <v>440</v>
      </c>
      <c r="T19" s="4"/>
      <c r="U19" s="4"/>
      <c r="V19" s="4"/>
      <c r="W19" s="4"/>
      <c r="X19" s="4"/>
      <c r="Y19" s="4"/>
    </row>
    <row r="20" spans="1:28" s="3" customFormat="1" ht="180.75" customHeight="1" x14ac:dyDescent="0.2">
      <c r="A20" s="1195"/>
      <c r="B20" s="1195"/>
      <c r="C20" s="1197"/>
      <c r="D20" s="1195"/>
      <c r="E20" s="1195"/>
      <c r="F20" s="1195"/>
      <c r="G20" s="1195"/>
      <c r="H20" s="1195"/>
      <c r="I20" s="1195"/>
      <c r="J20" s="1195"/>
      <c r="K20" s="1195"/>
      <c r="L20" s="1195"/>
      <c r="M20" s="1195"/>
      <c r="N20" s="1195"/>
      <c r="O20" s="1195"/>
      <c r="P20" s="1195"/>
      <c r="Q20" s="45" t="s">
        <v>332</v>
      </c>
      <c r="R20" s="46" t="s">
        <v>333</v>
      </c>
      <c r="S20" s="1198"/>
      <c r="T20" s="32"/>
      <c r="U20" s="32"/>
      <c r="V20" s="32"/>
      <c r="W20" s="32"/>
      <c r="X20" s="32"/>
      <c r="Y20" s="32"/>
      <c r="Z20" s="31"/>
      <c r="AA20" s="31"/>
      <c r="AB20" s="31"/>
    </row>
    <row r="21" spans="1:28" s="3" customFormat="1" ht="18.75" x14ac:dyDescent="0.2">
      <c r="A21" s="45">
        <v>1</v>
      </c>
      <c r="B21" s="50">
        <v>2</v>
      </c>
      <c r="C21" s="45">
        <v>3</v>
      </c>
      <c r="D21" s="50">
        <v>4</v>
      </c>
      <c r="E21" s="45">
        <v>5</v>
      </c>
      <c r="F21" s="50">
        <v>6</v>
      </c>
      <c r="G21" s="202">
        <v>7</v>
      </c>
      <c r="H21" s="203">
        <v>8</v>
      </c>
      <c r="I21" s="202">
        <v>9</v>
      </c>
      <c r="J21" s="203">
        <v>10</v>
      </c>
      <c r="K21" s="202">
        <v>11</v>
      </c>
      <c r="L21" s="203">
        <v>12</v>
      </c>
      <c r="M21" s="202">
        <v>13</v>
      </c>
      <c r="N21" s="203">
        <v>14</v>
      </c>
      <c r="O21" s="202">
        <v>15</v>
      </c>
      <c r="P21" s="203">
        <v>16</v>
      </c>
      <c r="Q21" s="202">
        <v>17</v>
      </c>
      <c r="R21" s="203">
        <v>18</v>
      </c>
      <c r="S21" s="202">
        <v>19</v>
      </c>
      <c r="T21" s="32"/>
      <c r="U21" s="32"/>
      <c r="V21" s="32"/>
      <c r="W21" s="32"/>
      <c r="X21" s="32"/>
      <c r="Y21" s="32"/>
      <c r="Z21" s="31"/>
      <c r="AA21" s="31"/>
      <c r="AB21" s="31"/>
    </row>
    <row r="22" spans="1:28" s="3" customFormat="1" ht="32.25" customHeight="1" x14ac:dyDescent="0.2">
      <c r="A22" s="45"/>
      <c r="B22" s="50" t="s">
        <v>92</v>
      </c>
      <c r="C22" s="50" t="s">
        <v>488</v>
      </c>
      <c r="D22" s="50" t="s">
        <v>488</v>
      </c>
      <c r="E22" s="50" t="s">
        <v>91</v>
      </c>
      <c r="F22" s="50" t="s">
        <v>90</v>
      </c>
      <c r="G22" s="50" t="s">
        <v>442</v>
      </c>
      <c r="H22" s="50" t="s">
        <v>488</v>
      </c>
      <c r="I22" s="218" t="s">
        <v>488</v>
      </c>
      <c r="J22" s="218" t="s">
        <v>488</v>
      </c>
      <c r="K22" s="218" t="s">
        <v>488</v>
      </c>
      <c r="L22" s="218" t="s">
        <v>488</v>
      </c>
      <c r="M22" s="218" t="s">
        <v>488</v>
      </c>
      <c r="N22" s="218" t="s">
        <v>488</v>
      </c>
      <c r="O22" s="218" t="s">
        <v>488</v>
      </c>
      <c r="P22" s="218" t="s">
        <v>488</v>
      </c>
      <c r="Q22" s="218" t="s">
        <v>488</v>
      </c>
      <c r="R22" s="218" t="s">
        <v>488</v>
      </c>
      <c r="S22" s="218" t="s">
        <v>488</v>
      </c>
      <c r="T22" s="32"/>
      <c r="U22" s="32"/>
      <c r="V22" s="32"/>
      <c r="W22" s="32"/>
      <c r="X22" s="32"/>
      <c r="Y22" s="32"/>
      <c r="Z22" s="31"/>
      <c r="AA22" s="31"/>
      <c r="AB22" s="31"/>
    </row>
    <row r="23" spans="1:28" s="3" customFormat="1" ht="18.75" x14ac:dyDescent="0.2">
      <c r="A23" s="35" t="s">
        <v>0</v>
      </c>
      <c r="B23" s="35" t="s">
        <v>0</v>
      </c>
      <c r="C23" s="35"/>
      <c r="D23" s="35"/>
      <c r="E23" s="35" t="s">
        <v>0</v>
      </c>
      <c r="F23" s="35" t="s">
        <v>0</v>
      </c>
      <c r="G23" s="35" t="s">
        <v>0</v>
      </c>
      <c r="H23" s="35" t="s">
        <v>0</v>
      </c>
      <c r="I23" s="35"/>
      <c r="J23" s="35"/>
      <c r="K23" s="35"/>
      <c r="L23" s="35"/>
      <c r="M23" s="35" t="s">
        <v>0</v>
      </c>
      <c r="N23" s="35" t="s">
        <v>0</v>
      </c>
      <c r="O23" s="35" t="s">
        <v>0</v>
      </c>
      <c r="P23" s="35" t="s">
        <v>0</v>
      </c>
      <c r="Q23" s="35" t="s">
        <v>0</v>
      </c>
      <c r="R23" s="5"/>
      <c r="S23" s="201"/>
      <c r="T23" s="32"/>
      <c r="U23" s="32"/>
      <c r="V23" s="32"/>
      <c r="W23" s="32"/>
      <c r="X23" s="31"/>
      <c r="Y23" s="31"/>
      <c r="Z23" s="31"/>
      <c r="AA23" s="31"/>
      <c r="AB23" s="31"/>
    </row>
    <row r="24" spans="1:28" ht="20.25" customHeight="1" x14ac:dyDescent="0.25">
      <c r="A24" s="160"/>
      <c r="B24" s="50" t="s">
        <v>329</v>
      </c>
      <c r="C24" s="50"/>
      <c r="D24" s="50"/>
      <c r="E24" s="160" t="s">
        <v>330</v>
      </c>
      <c r="F24" s="160" t="s">
        <v>330</v>
      </c>
      <c r="G24" s="160" t="s">
        <v>330</v>
      </c>
      <c r="H24" s="160"/>
      <c r="I24" s="160"/>
      <c r="J24" s="160"/>
      <c r="K24" s="160"/>
      <c r="L24" s="160"/>
      <c r="M24" s="160"/>
      <c r="N24" s="160"/>
      <c r="O24" s="160"/>
      <c r="P24" s="160"/>
      <c r="Q24" s="161"/>
      <c r="R24" s="2"/>
      <c r="S24" s="2"/>
      <c r="T24" s="27"/>
      <c r="U24" s="27"/>
      <c r="V24" s="27"/>
      <c r="W24" s="27"/>
      <c r="X24" s="27"/>
      <c r="Y24" s="27"/>
      <c r="Z24" s="27"/>
      <c r="AA24" s="27"/>
      <c r="AB24" s="27"/>
    </row>
    <row r="25" spans="1:28" x14ac:dyDescent="0.25">
      <c r="A25" s="27"/>
      <c r="B25" s="27"/>
      <c r="C25" s="27"/>
      <c r="D25" s="27"/>
      <c r="E25" s="27"/>
      <c r="F25" s="27"/>
      <c r="G25" s="27"/>
      <c r="H25" s="27"/>
      <c r="I25" s="27"/>
      <c r="J25" s="27"/>
      <c r="K25" s="27"/>
      <c r="L25" s="27"/>
      <c r="M25" s="27"/>
      <c r="N25" s="27"/>
      <c r="O25" s="27"/>
      <c r="P25" s="27"/>
      <c r="Q25" s="27"/>
      <c r="R25" s="27"/>
      <c r="S25" s="27"/>
      <c r="T25" s="27"/>
      <c r="U25" s="27"/>
      <c r="V25" s="27"/>
      <c r="W25" s="27"/>
      <c r="X25" s="27"/>
      <c r="Y25" s="27"/>
      <c r="Z25" s="27"/>
      <c r="AA25" s="27"/>
      <c r="AB25" s="27"/>
    </row>
    <row r="26" spans="1:28" x14ac:dyDescent="0.25">
      <c r="A26" s="27"/>
      <c r="B26" s="27"/>
      <c r="C26" s="27"/>
      <c r="D26" s="27"/>
      <c r="E26" s="27"/>
      <c r="F26" s="27"/>
      <c r="G26" s="27"/>
      <c r="H26" s="27"/>
      <c r="I26" s="27"/>
      <c r="J26" s="27"/>
      <c r="K26" s="27"/>
      <c r="L26" s="27"/>
      <c r="M26" s="27"/>
      <c r="N26" s="27"/>
      <c r="O26" s="27"/>
      <c r="P26" s="27"/>
      <c r="Q26" s="27"/>
      <c r="R26" s="27"/>
      <c r="S26" s="27"/>
      <c r="T26" s="27"/>
      <c r="U26" s="27"/>
      <c r="V26" s="27"/>
      <c r="W26" s="27"/>
      <c r="X26" s="27"/>
      <c r="Y26" s="27"/>
      <c r="Z26" s="27"/>
      <c r="AA26" s="27"/>
      <c r="AB26" s="27"/>
    </row>
    <row r="27" spans="1:28" x14ac:dyDescent="0.25">
      <c r="A27" s="27"/>
      <c r="B27" s="27"/>
      <c r="C27" s="27"/>
      <c r="D27" s="27"/>
      <c r="E27" s="27"/>
      <c r="F27" s="27"/>
      <c r="G27" s="27"/>
      <c r="H27" s="27"/>
      <c r="I27" s="27"/>
      <c r="J27" s="27"/>
      <c r="K27" s="27"/>
      <c r="L27" s="27"/>
      <c r="M27" s="27"/>
      <c r="N27" s="27"/>
      <c r="O27" s="27"/>
      <c r="P27" s="27"/>
      <c r="Q27" s="27"/>
      <c r="R27" s="27"/>
      <c r="S27" s="27"/>
      <c r="T27" s="27"/>
      <c r="U27" s="27"/>
      <c r="V27" s="27"/>
      <c r="W27" s="27"/>
      <c r="X27" s="27"/>
      <c r="Y27" s="27"/>
      <c r="Z27" s="27"/>
      <c r="AA27" s="27"/>
      <c r="AB27" s="27"/>
    </row>
    <row r="28" spans="1:28" x14ac:dyDescent="0.25">
      <c r="A28" s="27"/>
      <c r="B28" s="27"/>
      <c r="C28" s="27"/>
      <c r="D28" s="27"/>
      <c r="E28" s="27"/>
      <c r="F28" s="27"/>
      <c r="G28" s="27"/>
      <c r="H28" s="27"/>
      <c r="I28" s="27"/>
      <c r="J28" s="27"/>
      <c r="K28" s="27"/>
      <c r="L28" s="27"/>
      <c r="M28" s="27"/>
      <c r="N28" s="27"/>
      <c r="O28" s="27"/>
      <c r="P28" s="27"/>
      <c r="Q28" s="27"/>
      <c r="R28" s="27"/>
      <c r="S28" s="27"/>
      <c r="T28" s="27"/>
      <c r="U28" s="27"/>
      <c r="V28" s="27"/>
      <c r="W28" s="27"/>
      <c r="X28" s="27"/>
      <c r="Y28" s="27"/>
      <c r="Z28" s="27"/>
      <c r="AA28" s="27"/>
      <c r="AB28" s="27"/>
    </row>
    <row r="29" spans="1:28" x14ac:dyDescent="0.25">
      <c r="A29" s="27"/>
      <c r="B29" s="27"/>
      <c r="C29" s="27"/>
      <c r="D29" s="27"/>
      <c r="E29" s="27"/>
      <c r="F29" s="27"/>
      <c r="G29" s="27"/>
      <c r="H29" s="27"/>
      <c r="I29" s="27"/>
      <c r="J29" s="27"/>
      <c r="K29" s="27"/>
      <c r="L29" s="27"/>
      <c r="M29" s="27"/>
      <c r="N29" s="27"/>
      <c r="O29" s="27"/>
      <c r="P29" s="27"/>
      <c r="Q29" s="27"/>
      <c r="R29" s="27"/>
      <c r="S29" s="27"/>
      <c r="T29" s="27"/>
      <c r="U29" s="27"/>
      <c r="V29" s="27"/>
      <c r="W29" s="27"/>
      <c r="X29" s="27"/>
      <c r="Y29" s="27"/>
      <c r="Z29" s="27"/>
      <c r="AA29" s="27"/>
      <c r="AB29" s="27"/>
    </row>
    <row r="30" spans="1:28" x14ac:dyDescent="0.25">
      <c r="A30" s="27"/>
      <c r="B30" s="27"/>
      <c r="C30" s="27"/>
      <c r="D30" s="27"/>
      <c r="E30" s="27"/>
      <c r="F30" s="27"/>
      <c r="G30" s="27"/>
      <c r="H30" s="27"/>
      <c r="I30" s="27"/>
      <c r="J30" s="27"/>
      <c r="K30" s="27"/>
      <c r="L30" s="27"/>
      <c r="M30" s="27"/>
      <c r="N30" s="27"/>
      <c r="O30" s="27"/>
      <c r="P30" s="27"/>
      <c r="Q30" s="27"/>
      <c r="R30" s="27"/>
      <c r="S30" s="27"/>
      <c r="T30" s="27"/>
      <c r="U30" s="27"/>
      <c r="V30" s="27"/>
      <c r="W30" s="27"/>
      <c r="X30" s="27"/>
      <c r="Y30" s="27"/>
      <c r="Z30" s="27"/>
      <c r="AA30" s="27"/>
      <c r="AB30" s="27"/>
    </row>
    <row r="31" spans="1:28" x14ac:dyDescent="0.25">
      <c r="A31" s="27"/>
      <c r="B31" s="27"/>
      <c r="C31" s="27"/>
      <c r="D31" s="27"/>
      <c r="E31" s="27"/>
      <c r="F31" s="27"/>
      <c r="G31" s="27"/>
      <c r="H31" s="27"/>
      <c r="I31" s="27"/>
      <c r="J31" s="27"/>
      <c r="K31" s="27"/>
      <c r="L31" s="27"/>
      <c r="M31" s="27"/>
      <c r="N31" s="27"/>
      <c r="O31" s="27"/>
      <c r="P31" s="27"/>
      <c r="Q31" s="27"/>
      <c r="R31" s="27"/>
      <c r="S31" s="27"/>
      <c r="T31" s="27"/>
      <c r="U31" s="27"/>
      <c r="V31" s="27"/>
      <c r="W31" s="27"/>
      <c r="X31" s="27"/>
      <c r="Y31" s="27"/>
      <c r="Z31" s="27"/>
      <c r="AA31" s="27"/>
      <c r="AB31" s="27"/>
    </row>
    <row r="32" spans="1:28" x14ac:dyDescent="0.25">
      <c r="A32" s="27"/>
      <c r="B32" s="27"/>
      <c r="C32" s="27"/>
      <c r="D32" s="27"/>
      <c r="E32" s="27"/>
      <c r="F32" s="27"/>
      <c r="G32" s="27"/>
      <c r="H32" s="27"/>
      <c r="I32" s="27"/>
      <c r="J32" s="27"/>
      <c r="K32" s="27"/>
      <c r="L32" s="27"/>
      <c r="M32" s="27"/>
      <c r="N32" s="27"/>
      <c r="O32" s="27"/>
      <c r="P32" s="27"/>
      <c r="Q32" s="27"/>
      <c r="R32" s="27"/>
      <c r="S32" s="27"/>
      <c r="T32" s="27"/>
      <c r="U32" s="27"/>
      <c r="V32" s="27"/>
      <c r="W32" s="27"/>
      <c r="X32" s="27"/>
      <c r="Y32" s="27"/>
      <c r="Z32" s="27"/>
      <c r="AA32" s="27"/>
      <c r="AB32" s="27"/>
    </row>
    <row r="33" spans="1:28" x14ac:dyDescent="0.25">
      <c r="A33" s="27"/>
      <c r="B33" s="27"/>
      <c r="C33" s="27"/>
      <c r="D33" s="27"/>
      <c r="E33" s="27"/>
      <c r="F33" s="27"/>
      <c r="G33" s="27"/>
      <c r="H33" s="27"/>
      <c r="I33" s="27"/>
      <c r="J33" s="27"/>
      <c r="K33" s="27"/>
      <c r="L33" s="27"/>
      <c r="M33" s="27"/>
      <c r="N33" s="27"/>
      <c r="O33" s="27"/>
      <c r="P33" s="27"/>
      <c r="Q33" s="27"/>
      <c r="R33" s="27"/>
      <c r="S33" s="27"/>
      <c r="T33" s="27"/>
      <c r="U33" s="27"/>
      <c r="V33" s="27"/>
      <c r="W33" s="27"/>
      <c r="X33" s="27"/>
      <c r="Y33" s="27"/>
      <c r="Z33" s="27"/>
      <c r="AA33" s="27"/>
      <c r="AB33" s="27"/>
    </row>
    <row r="34" spans="1:28" x14ac:dyDescent="0.2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c r="AB34" s="27"/>
    </row>
    <row r="35" spans="1:28" x14ac:dyDescent="0.25">
      <c r="A35" s="27"/>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c r="AB35" s="27"/>
    </row>
    <row r="36" spans="1:28" x14ac:dyDescent="0.25">
      <c r="A36" s="27"/>
      <c r="B36" s="27"/>
      <c r="C36" s="27"/>
      <c r="D36" s="27"/>
      <c r="E36" s="27"/>
      <c r="F36" s="27"/>
      <c r="G36" s="27"/>
      <c r="H36" s="27"/>
      <c r="I36" s="27"/>
      <c r="J36" s="27"/>
      <c r="K36" s="27"/>
      <c r="L36" s="27"/>
      <c r="M36" s="27"/>
      <c r="N36" s="27"/>
      <c r="O36" s="27"/>
      <c r="P36" s="27"/>
      <c r="Q36" s="27"/>
      <c r="R36" s="27"/>
      <c r="S36" s="27"/>
      <c r="T36" s="27"/>
      <c r="U36" s="27"/>
      <c r="V36" s="27"/>
      <c r="W36" s="27"/>
      <c r="X36" s="27"/>
      <c r="Y36" s="27"/>
      <c r="Z36" s="27"/>
      <c r="AA36" s="27"/>
      <c r="AB36" s="27"/>
    </row>
    <row r="37" spans="1:28" x14ac:dyDescent="0.25">
      <c r="A37" s="27"/>
      <c r="B37" s="27"/>
      <c r="C37" s="27"/>
      <c r="D37" s="27"/>
      <c r="E37" s="27"/>
      <c r="F37" s="27"/>
      <c r="G37" s="27"/>
      <c r="H37" s="27"/>
      <c r="I37" s="27"/>
      <c r="J37" s="27"/>
      <c r="K37" s="27"/>
      <c r="L37" s="27"/>
      <c r="M37" s="27"/>
      <c r="N37" s="27"/>
      <c r="O37" s="27"/>
      <c r="P37" s="27"/>
      <c r="Q37" s="27"/>
      <c r="R37" s="27"/>
      <c r="S37" s="27"/>
      <c r="T37" s="27"/>
      <c r="U37" s="27"/>
      <c r="V37" s="27"/>
      <c r="W37" s="27"/>
      <c r="X37" s="27"/>
      <c r="Y37" s="27"/>
      <c r="Z37" s="27"/>
      <c r="AA37" s="27"/>
      <c r="AB37" s="27"/>
    </row>
    <row r="38" spans="1:28" x14ac:dyDescent="0.25">
      <c r="A38" s="27"/>
      <c r="B38" s="27"/>
      <c r="C38" s="27"/>
      <c r="D38" s="27"/>
      <c r="E38" s="27"/>
      <c r="F38" s="27"/>
      <c r="G38" s="27"/>
      <c r="H38" s="27"/>
      <c r="I38" s="27"/>
      <c r="J38" s="27"/>
      <c r="K38" s="27"/>
      <c r="L38" s="27"/>
      <c r="M38" s="27"/>
      <c r="N38" s="27"/>
      <c r="O38" s="27"/>
      <c r="P38" s="27"/>
      <c r="Q38" s="27"/>
      <c r="R38" s="27"/>
      <c r="S38" s="27"/>
      <c r="T38" s="27"/>
      <c r="U38" s="27"/>
      <c r="V38" s="27"/>
      <c r="W38" s="27"/>
      <c r="X38" s="27"/>
      <c r="Y38" s="27"/>
      <c r="Z38" s="27"/>
      <c r="AA38" s="27"/>
      <c r="AB38" s="27"/>
    </row>
    <row r="39" spans="1:28" x14ac:dyDescent="0.25">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row>
    <row r="40" spans="1:28" x14ac:dyDescent="0.25">
      <c r="A40" s="27"/>
      <c r="B40" s="27"/>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row>
    <row r="41" spans="1:28" x14ac:dyDescent="0.25">
      <c r="A41" s="27"/>
      <c r="B41" s="27"/>
      <c r="C41" s="27"/>
      <c r="D41" s="27"/>
      <c r="E41" s="27"/>
      <c r="F41" s="27"/>
      <c r="G41" s="27"/>
      <c r="H41" s="27"/>
      <c r="I41" s="27"/>
      <c r="J41" s="27"/>
      <c r="K41" s="27"/>
      <c r="L41" s="27"/>
      <c r="M41" s="27"/>
      <c r="N41" s="27"/>
      <c r="O41" s="27"/>
      <c r="P41" s="27"/>
      <c r="Q41" s="27"/>
      <c r="R41" s="27"/>
      <c r="S41" s="27"/>
      <c r="T41" s="27"/>
      <c r="U41" s="27"/>
      <c r="V41" s="27"/>
      <c r="W41" s="27"/>
      <c r="X41" s="27"/>
      <c r="Y41" s="27"/>
      <c r="Z41" s="27"/>
      <c r="AA41" s="27"/>
      <c r="AB41" s="27"/>
    </row>
    <row r="42" spans="1:28" x14ac:dyDescent="0.25">
      <c r="A42" s="27"/>
      <c r="B42" s="27"/>
      <c r="C42" s="27"/>
      <c r="D42" s="27"/>
      <c r="E42" s="27"/>
      <c r="F42" s="27"/>
      <c r="G42" s="27"/>
      <c r="H42" s="27"/>
      <c r="I42" s="27"/>
      <c r="J42" s="27"/>
      <c r="K42" s="27"/>
      <c r="L42" s="27"/>
      <c r="M42" s="27"/>
      <c r="N42" s="27"/>
      <c r="O42" s="27"/>
      <c r="P42" s="27"/>
      <c r="Q42" s="27"/>
      <c r="R42" s="27"/>
      <c r="S42" s="27"/>
      <c r="T42" s="27"/>
      <c r="U42" s="27"/>
      <c r="V42" s="27"/>
      <c r="W42" s="27"/>
      <c r="X42" s="27"/>
      <c r="Y42" s="27"/>
      <c r="Z42" s="27"/>
      <c r="AA42" s="27"/>
      <c r="AB42" s="27"/>
    </row>
    <row r="43" spans="1:28" x14ac:dyDescent="0.25">
      <c r="A43" s="27"/>
      <c r="B43" s="27"/>
      <c r="C43" s="27"/>
      <c r="D43" s="27"/>
      <c r="E43" s="27"/>
      <c r="F43" s="27"/>
      <c r="G43" s="27"/>
      <c r="H43" s="27"/>
      <c r="I43" s="27"/>
      <c r="J43" s="27"/>
      <c r="K43" s="27"/>
      <c r="L43" s="27"/>
      <c r="M43" s="27"/>
      <c r="N43" s="27"/>
      <c r="O43" s="27"/>
      <c r="P43" s="27"/>
      <c r="Q43" s="27"/>
      <c r="R43" s="27"/>
      <c r="S43" s="27"/>
      <c r="T43" s="27"/>
      <c r="U43" s="27"/>
      <c r="V43" s="27"/>
      <c r="W43" s="27"/>
      <c r="X43" s="27"/>
      <c r="Y43" s="27"/>
      <c r="Z43" s="27"/>
      <c r="AA43" s="27"/>
      <c r="AB43" s="27"/>
    </row>
    <row r="44" spans="1:28" x14ac:dyDescent="0.25">
      <c r="A44" s="27"/>
      <c r="B44" s="27"/>
      <c r="C44" s="27"/>
      <c r="D44" s="27"/>
      <c r="E44" s="27"/>
      <c r="F44" s="27"/>
      <c r="G44" s="27"/>
      <c r="H44" s="27"/>
      <c r="I44" s="27"/>
      <c r="J44" s="27"/>
      <c r="K44" s="27"/>
      <c r="L44" s="27"/>
      <c r="M44" s="27"/>
      <c r="N44" s="27"/>
      <c r="O44" s="27"/>
      <c r="P44" s="27"/>
      <c r="Q44" s="27"/>
      <c r="R44" s="27"/>
      <c r="S44" s="27"/>
      <c r="T44" s="27"/>
      <c r="U44" s="27"/>
      <c r="V44" s="27"/>
      <c r="W44" s="27"/>
      <c r="X44" s="27"/>
      <c r="Y44" s="27"/>
      <c r="Z44" s="27"/>
      <c r="AA44" s="27"/>
      <c r="AB44" s="27"/>
    </row>
    <row r="45" spans="1:28" x14ac:dyDescent="0.25">
      <c r="A45" s="27"/>
      <c r="B45" s="27"/>
      <c r="C45" s="27"/>
      <c r="D45" s="27"/>
      <c r="E45" s="27"/>
      <c r="F45" s="27"/>
      <c r="G45" s="27"/>
      <c r="H45" s="27"/>
      <c r="I45" s="27"/>
      <c r="J45" s="27"/>
      <c r="K45" s="27"/>
      <c r="L45" s="27"/>
      <c r="M45" s="27"/>
      <c r="N45" s="27"/>
      <c r="O45" s="27"/>
      <c r="P45" s="27"/>
      <c r="Q45" s="27"/>
      <c r="R45" s="27"/>
      <c r="S45" s="27"/>
      <c r="T45" s="27"/>
      <c r="U45" s="27"/>
      <c r="V45" s="27"/>
      <c r="W45" s="27"/>
      <c r="X45" s="27"/>
      <c r="Y45" s="27"/>
      <c r="Z45" s="27"/>
      <c r="AA45" s="27"/>
      <c r="AB45" s="27"/>
    </row>
    <row r="46" spans="1:28" x14ac:dyDescent="0.25">
      <c r="A46" s="27"/>
      <c r="B46" s="27"/>
      <c r="C46" s="27"/>
      <c r="D46" s="27"/>
      <c r="E46" s="27"/>
      <c r="F46" s="27"/>
      <c r="G46" s="27"/>
      <c r="H46" s="27"/>
      <c r="I46" s="27"/>
      <c r="J46" s="27"/>
      <c r="K46" s="27"/>
      <c r="L46" s="27"/>
      <c r="M46" s="27"/>
      <c r="N46" s="27"/>
      <c r="O46" s="27"/>
      <c r="P46" s="27"/>
      <c r="Q46" s="27"/>
      <c r="R46" s="27"/>
      <c r="S46" s="27"/>
      <c r="T46" s="27"/>
      <c r="U46" s="27"/>
      <c r="V46" s="27"/>
      <c r="W46" s="27"/>
      <c r="X46" s="27"/>
      <c r="Y46" s="27"/>
      <c r="Z46" s="27"/>
      <c r="AA46" s="27"/>
      <c r="AB46" s="27"/>
    </row>
    <row r="47" spans="1:28" x14ac:dyDescent="0.25">
      <c r="A47" s="27"/>
      <c r="B47" s="27"/>
      <c r="C47" s="27"/>
      <c r="D47" s="27"/>
      <c r="E47" s="27"/>
      <c r="F47" s="27"/>
      <c r="G47" s="27"/>
      <c r="H47" s="27"/>
      <c r="I47" s="27"/>
      <c r="J47" s="27"/>
      <c r="K47" s="27"/>
      <c r="L47" s="27"/>
      <c r="M47" s="27"/>
      <c r="N47" s="27"/>
      <c r="O47" s="27"/>
      <c r="P47" s="27"/>
      <c r="Q47" s="27"/>
      <c r="R47" s="27"/>
      <c r="S47" s="27"/>
      <c r="T47" s="27"/>
      <c r="U47" s="27"/>
      <c r="V47" s="27"/>
      <c r="W47" s="27"/>
      <c r="X47" s="27"/>
      <c r="Y47" s="27"/>
      <c r="Z47" s="27"/>
      <c r="AA47" s="27"/>
      <c r="AB47" s="27"/>
    </row>
    <row r="48" spans="1:28" x14ac:dyDescent="0.25">
      <c r="A48" s="27"/>
      <c r="B48" s="27"/>
      <c r="C48" s="27"/>
      <c r="D48" s="27"/>
      <c r="E48" s="27"/>
      <c r="F48" s="27"/>
      <c r="G48" s="27"/>
      <c r="H48" s="27"/>
      <c r="I48" s="27"/>
      <c r="J48" s="27"/>
      <c r="K48" s="27"/>
      <c r="L48" s="27"/>
      <c r="M48" s="27"/>
      <c r="N48" s="27"/>
      <c r="O48" s="27"/>
      <c r="P48" s="27"/>
      <c r="Q48" s="27"/>
      <c r="R48" s="27"/>
      <c r="S48" s="27"/>
      <c r="T48" s="27"/>
      <c r="U48" s="27"/>
      <c r="V48" s="27"/>
      <c r="W48" s="27"/>
      <c r="X48" s="27"/>
      <c r="Y48" s="27"/>
      <c r="Z48" s="27"/>
      <c r="AA48" s="27"/>
      <c r="AB48" s="27"/>
    </row>
    <row r="49" spans="1:28" x14ac:dyDescent="0.25">
      <c r="A49" s="27"/>
      <c r="B49" s="27"/>
      <c r="C49" s="27"/>
      <c r="D49" s="27"/>
      <c r="E49" s="27"/>
      <c r="F49" s="27"/>
      <c r="G49" s="27"/>
      <c r="H49" s="27"/>
      <c r="I49" s="27"/>
      <c r="J49" s="27"/>
      <c r="K49" s="27"/>
      <c r="L49" s="27"/>
      <c r="M49" s="27"/>
      <c r="N49" s="27"/>
      <c r="O49" s="27"/>
      <c r="P49" s="27"/>
      <c r="Q49" s="27"/>
      <c r="R49" s="27"/>
      <c r="S49" s="27"/>
      <c r="T49" s="27"/>
      <c r="U49" s="27"/>
      <c r="V49" s="27"/>
      <c r="W49" s="27"/>
      <c r="X49" s="27"/>
      <c r="Y49" s="27"/>
      <c r="Z49" s="27"/>
      <c r="AA49" s="27"/>
      <c r="AB49" s="27"/>
    </row>
    <row r="50" spans="1:28" x14ac:dyDescent="0.25">
      <c r="A50" s="27"/>
      <c r="B50" s="27"/>
      <c r="C50" s="27"/>
      <c r="D50" s="27"/>
      <c r="E50" s="27"/>
      <c r="F50" s="27"/>
      <c r="G50" s="27"/>
      <c r="H50" s="27"/>
      <c r="I50" s="27"/>
      <c r="J50" s="27"/>
      <c r="K50" s="27"/>
      <c r="L50" s="27"/>
      <c r="M50" s="27"/>
      <c r="N50" s="27"/>
      <c r="O50" s="27"/>
      <c r="P50" s="27"/>
      <c r="Q50" s="27"/>
      <c r="R50" s="27"/>
      <c r="S50" s="27"/>
      <c r="T50" s="27"/>
      <c r="U50" s="27"/>
      <c r="V50" s="27"/>
      <c r="W50" s="27"/>
      <c r="X50" s="27"/>
      <c r="Y50" s="27"/>
      <c r="Z50" s="27"/>
      <c r="AA50" s="27"/>
      <c r="AB50" s="27"/>
    </row>
    <row r="51" spans="1:28" x14ac:dyDescent="0.25">
      <c r="A51" s="27"/>
      <c r="B51" s="27"/>
      <c r="C51" s="27"/>
      <c r="D51" s="27"/>
      <c r="E51" s="27"/>
      <c r="F51" s="27"/>
      <c r="G51" s="27"/>
      <c r="H51" s="27"/>
      <c r="I51" s="27"/>
      <c r="J51" s="27"/>
      <c r="K51" s="27"/>
      <c r="L51" s="27"/>
      <c r="M51" s="27"/>
      <c r="N51" s="27"/>
      <c r="O51" s="27"/>
      <c r="P51" s="27"/>
      <c r="Q51" s="27"/>
      <c r="R51" s="27"/>
      <c r="S51" s="27"/>
      <c r="T51" s="27"/>
      <c r="U51" s="27"/>
      <c r="V51" s="27"/>
      <c r="W51" s="27"/>
      <c r="X51" s="27"/>
      <c r="Y51" s="27"/>
      <c r="Z51" s="27"/>
      <c r="AA51" s="27"/>
      <c r="AB51" s="27"/>
    </row>
    <row r="52" spans="1:28" x14ac:dyDescent="0.25">
      <c r="A52" s="27"/>
      <c r="B52" s="27"/>
      <c r="C52" s="27"/>
      <c r="D52" s="27"/>
      <c r="E52" s="27"/>
      <c r="F52" s="27"/>
      <c r="G52" s="27"/>
      <c r="H52" s="27"/>
      <c r="I52" s="27"/>
      <c r="J52" s="27"/>
      <c r="K52" s="27"/>
      <c r="L52" s="27"/>
      <c r="M52" s="27"/>
      <c r="N52" s="27"/>
      <c r="O52" s="27"/>
      <c r="P52" s="27"/>
      <c r="Q52" s="27"/>
      <c r="R52" s="27"/>
      <c r="S52" s="27"/>
      <c r="T52" s="27"/>
      <c r="U52" s="27"/>
      <c r="V52" s="27"/>
      <c r="W52" s="27"/>
      <c r="X52" s="27"/>
      <c r="Y52" s="27"/>
      <c r="Z52" s="27"/>
      <c r="AA52" s="27"/>
      <c r="AB52" s="27"/>
    </row>
    <row r="53" spans="1:28" x14ac:dyDescent="0.25">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row>
    <row r="54" spans="1:28" x14ac:dyDescent="0.25">
      <c r="A54" s="27"/>
      <c r="B54" s="27"/>
      <c r="C54" s="27"/>
      <c r="D54" s="27"/>
      <c r="E54" s="27"/>
      <c r="F54" s="27"/>
      <c r="G54" s="27"/>
      <c r="H54" s="27"/>
      <c r="I54" s="27"/>
      <c r="J54" s="27"/>
      <c r="K54" s="27"/>
      <c r="L54" s="27"/>
      <c r="M54" s="27"/>
      <c r="N54" s="27"/>
      <c r="O54" s="27"/>
      <c r="P54" s="27"/>
      <c r="Q54" s="27"/>
      <c r="R54" s="27"/>
      <c r="S54" s="27"/>
      <c r="T54" s="27"/>
      <c r="U54" s="27"/>
      <c r="V54" s="27"/>
      <c r="W54" s="27"/>
      <c r="X54" s="27"/>
      <c r="Y54" s="27"/>
      <c r="Z54" s="27"/>
      <c r="AA54" s="27"/>
      <c r="AB54" s="27"/>
    </row>
    <row r="55" spans="1:28" x14ac:dyDescent="0.25">
      <c r="A55" s="27"/>
      <c r="B55" s="27"/>
      <c r="C55" s="27"/>
      <c r="D55" s="27"/>
      <c r="E55" s="27"/>
      <c r="F55" s="27"/>
      <c r="G55" s="27"/>
      <c r="H55" s="27"/>
      <c r="I55" s="27"/>
      <c r="J55" s="27"/>
      <c r="K55" s="27"/>
      <c r="L55" s="27"/>
      <c r="M55" s="27"/>
      <c r="N55" s="27"/>
      <c r="O55" s="27"/>
      <c r="P55" s="27"/>
      <c r="Q55" s="27"/>
      <c r="R55" s="27"/>
      <c r="S55" s="27"/>
      <c r="T55" s="27"/>
      <c r="U55" s="27"/>
      <c r="V55" s="27"/>
      <c r="W55" s="27"/>
      <c r="X55" s="27"/>
      <c r="Y55" s="27"/>
      <c r="Z55" s="27"/>
      <c r="AA55" s="27"/>
      <c r="AB55" s="27"/>
    </row>
    <row r="56" spans="1:28" x14ac:dyDescent="0.25">
      <c r="A56" s="27"/>
      <c r="B56" s="27"/>
      <c r="C56" s="27"/>
      <c r="D56" s="27"/>
      <c r="E56" s="27"/>
      <c r="F56" s="27"/>
      <c r="G56" s="27"/>
      <c r="H56" s="27"/>
      <c r="I56" s="27"/>
      <c r="J56" s="27"/>
      <c r="K56" s="27"/>
      <c r="L56" s="27"/>
      <c r="M56" s="27"/>
      <c r="N56" s="27"/>
      <c r="O56" s="27"/>
      <c r="P56" s="27"/>
      <c r="Q56" s="27"/>
      <c r="R56" s="27"/>
      <c r="S56" s="27"/>
      <c r="T56" s="27"/>
      <c r="U56" s="27"/>
      <c r="V56" s="27"/>
      <c r="W56" s="27"/>
      <c r="X56" s="27"/>
      <c r="Y56" s="27"/>
      <c r="Z56" s="27"/>
      <c r="AA56" s="27"/>
      <c r="AB56" s="27"/>
    </row>
    <row r="57" spans="1:28" x14ac:dyDescent="0.25">
      <c r="A57" s="27"/>
      <c r="B57" s="27"/>
      <c r="C57" s="27"/>
      <c r="D57" s="27"/>
      <c r="E57" s="27"/>
      <c r="F57" s="27"/>
      <c r="G57" s="27"/>
      <c r="H57" s="27"/>
      <c r="I57" s="27"/>
      <c r="J57" s="27"/>
      <c r="K57" s="27"/>
      <c r="L57" s="27"/>
      <c r="M57" s="27"/>
      <c r="N57" s="27"/>
      <c r="O57" s="27"/>
      <c r="P57" s="27"/>
      <c r="Q57" s="27"/>
      <c r="R57" s="27"/>
      <c r="S57" s="27"/>
      <c r="T57" s="27"/>
      <c r="U57" s="27"/>
      <c r="V57" s="27"/>
      <c r="W57" s="27"/>
      <c r="X57" s="27"/>
      <c r="Y57" s="27"/>
      <c r="Z57" s="27"/>
      <c r="AA57" s="27"/>
      <c r="AB57" s="27"/>
    </row>
    <row r="58" spans="1:28" x14ac:dyDescent="0.25">
      <c r="A58" s="27"/>
      <c r="B58" s="27"/>
      <c r="C58" s="27"/>
      <c r="D58" s="27"/>
      <c r="E58" s="27"/>
      <c r="F58" s="27"/>
      <c r="G58" s="27"/>
      <c r="H58" s="27"/>
      <c r="I58" s="27"/>
      <c r="J58" s="27"/>
      <c r="K58" s="27"/>
      <c r="L58" s="27"/>
      <c r="M58" s="27"/>
      <c r="N58" s="27"/>
      <c r="O58" s="27"/>
      <c r="P58" s="27"/>
      <c r="Q58" s="27"/>
      <c r="R58" s="27"/>
      <c r="S58" s="27"/>
      <c r="T58" s="27"/>
      <c r="U58" s="27"/>
      <c r="V58" s="27"/>
      <c r="W58" s="27"/>
      <c r="X58" s="27"/>
      <c r="Y58" s="27"/>
      <c r="Z58" s="27"/>
      <c r="AA58" s="27"/>
      <c r="AB58" s="27"/>
    </row>
    <row r="59" spans="1:28" x14ac:dyDescent="0.25">
      <c r="A59" s="27"/>
      <c r="B59" s="27"/>
      <c r="C59" s="27"/>
      <c r="D59" s="27"/>
      <c r="E59" s="27"/>
      <c r="F59" s="27"/>
      <c r="G59" s="27"/>
      <c r="H59" s="27"/>
      <c r="I59" s="27"/>
      <c r="J59" s="27"/>
      <c r="K59" s="27"/>
      <c r="L59" s="27"/>
      <c r="M59" s="27"/>
      <c r="N59" s="27"/>
      <c r="O59" s="27"/>
      <c r="P59" s="27"/>
      <c r="Q59" s="27"/>
      <c r="R59" s="27"/>
      <c r="S59" s="27"/>
      <c r="T59" s="27"/>
      <c r="U59" s="27"/>
      <c r="V59" s="27"/>
      <c r="W59" s="27"/>
      <c r="X59" s="27"/>
      <c r="Y59" s="27"/>
      <c r="Z59" s="27"/>
      <c r="AA59" s="27"/>
      <c r="AB59" s="27"/>
    </row>
    <row r="60" spans="1:28" x14ac:dyDescent="0.25">
      <c r="A60" s="27"/>
      <c r="B60" s="27"/>
      <c r="C60" s="27"/>
      <c r="D60" s="27"/>
      <c r="E60" s="27"/>
      <c r="F60" s="27"/>
      <c r="G60" s="27"/>
      <c r="H60" s="27"/>
      <c r="I60" s="27"/>
      <c r="J60" s="27"/>
      <c r="K60" s="27"/>
      <c r="L60" s="27"/>
      <c r="M60" s="27"/>
      <c r="N60" s="27"/>
      <c r="O60" s="27"/>
      <c r="P60" s="27"/>
      <c r="Q60" s="27"/>
      <c r="R60" s="27"/>
      <c r="S60" s="27"/>
      <c r="T60" s="27"/>
      <c r="U60" s="27"/>
      <c r="V60" s="27"/>
      <c r="W60" s="27"/>
      <c r="X60" s="27"/>
      <c r="Y60" s="27"/>
      <c r="Z60" s="27"/>
      <c r="AA60" s="27"/>
      <c r="AB60" s="27"/>
    </row>
    <row r="61" spans="1:28" x14ac:dyDescent="0.25">
      <c r="A61" s="27"/>
      <c r="B61" s="27"/>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row>
    <row r="62" spans="1:28" x14ac:dyDescent="0.25">
      <c r="A62" s="27"/>
      <c r="B62" s="27"/>
      <c r="C62" s="27"/>
      <c r="D62" s="27"/>
      <c r="E62" s="27"/>
      <c r="F62" s="27"/>
      <c r="G62" s="27"/>
      <c r="H62" s="27"/>
      <c r="I62" s="27"/>
      <c r="J62" s="27"/>
      <c r="K62" s="27"/>
      <c r="L62" s="27"/>
      <c r="M62" s="27"/>
      <c r="N62" s="27"/>
      <c r="O62" s="27"/>
      <c r="P62" s="27"/>
      <c r="Q62" s="27"/>
      <c r="R62" s="27"/>
      <c r="S62" s="27"/>
      <c r="T62" s="27"/>
      <c r="U62" s="27"/>
      <c r="V62" s="27"/>
      <c r="W62" s="27"/>
      <c r="X62" s="27"/>
      <c r="Y62" s="27"/>
      <c r="Z62" s="27"/>
      <c r="AA62" s="27"/>
      <c r="AB62" s="27"/>
    </row>
    <row r="63" spans="1:28" x14ac:dyDescent="0.25">
      <c r="A63" s="27"/>
      <c r="B63" s="27"/>
      <c r="C63" s="27"/>
      <c r="D63" s="27"/>
      <c r="E63" s="27"/>
      <c r="F63" s="27"/>
      <c r="G63" s="27"/>
      <c r="H63" s="27"/>
      <c r="I63" s="27"/>
      <c r="J63" s="27"/>
      <c r="K63" s="27"/>
      <c r="L63" s="27"/>
      <c r="M63" s="27"/>
      <c r="N63" s="27"/>
      <c r="O63" s="27"/>
      <c r="P63" s="27"/>
      <c r="Q63" s="27"/>
      <c r="R63" s="27"/>
      <c r="S63" s="27"/>
      <c r="T63" s="27"/>
      <c r="U63" s="27"/>
      <c r="V63" s="27"/>
      <c r="W63" s="27"/>
      <c r="X63" s="27"/>
      <c r="Y63" s="27"/>
      <c r="Z63" s="27"/>
      <c r="AA63" s="27"/>
      <c r="AB63" s="27"/>
    </row>
    <row r="64" spans="1:28" x14ac:dyDescent="0.25">
      <c r="A64" s="27"/>
      <c r="B64" s="27"/>
      <c r="C64" s="27"/>
      <c r="D64" s="27"/>
      <c r="E64" s="27"/>
      <c r="F64" s="27"/>
      <c r="G64" s="27"/>
      <c r="H64" s="27"/>
      <c r="I64" s="27"/>
      <c r="J64" s="27"/>
      <c r="K64" s="27"/>
      <c r="L64" s="27"/>
      <c r="M64" s="27"/>
      <c r="N64" s="27"/>
      <c r="O64" s="27"/>
      <c r="P64" s="27"/>
      <c r="Q64" s="27"/>
      <c r="R64" s="27"/>
      <c r="S64" s="27"/>
      <c r="T64" s="27"/>
      <c r="U64" s="27"/>
      <c r="V64" s="27"/>
      <c r="W64" s="27"/>
      <c r="X64" s="27"/>
      <c r="Y64" s="27"/>
      <c r="Z64" s="27"/>
      <c r="AA64" s="27"/>
      <c r="AB64" s="27"/>
    </row>
    <row r="65" spans="1:28" x14ac:dyDescent="0.25">
      <c r="A65" s="27"/>
      <c r="B65" s="27"/>
      <c r="C65" s="27"/>
      <c r="D65" s="27"/>
      <c r="E65" s="27"/>
      <c r="F65" s="27"/>
      <c r="G65" s="27"/>
      <c r="H65" s="27"/>
      <c r="I65" s="27"/>
      <c r="J65" s="27"/>
      <c r="K65" s="27"/>
      <c r="L65" s="27"/>
      <c r="M65" s="27"/>
      <c r="N65" s="27"/>
      <c r="O65" s="27"/>
      <c r="P65" s="27"/>
      <c r="Q65" s="27"/>
      <c r="R65" s="27"/>
      <c r="S65" s="27"/>
      <c r="T65" s="27"/>
      <c r="U65" s="27"/>
      <c r="V65" s="27"/>
      <c r="W65" s="27"/>
      <c r="X65" s="27"/>
      <c r="Y65" s="27"/>
      <c r="Z65" s="27"/>
      <c r="AA65" s="27"/>
      <c r="AB65" s="27"/>
    </row>
    <row r="66" spans="1:28" x14ac:dyDescent="0.25">
      <c r="A66" s="27"/>
      <c r="B66" s="27"/>
      <c r="C66" s="27"/>
      <c r="D66" s="27"/>
      <c r="E66" s="27"/>
      <c r="F66" s="27"/>
      <c r="G66" s="27"/>
      <c r="H66" s="27"/>
      <c r="I66" s="27"/>
      <c r="J66" s="27"/>
      <c r="K66" s="27"/>
      <c r="L66" s="27"/>
      <c r="M66" s="27"/>
      <c r="N66" s="27"/>
      <c r="O66" s="27"/>
      <c r="P66" s="27"/>
      <c r="Q66" s="27"/>
      <c r="R66" s="27"/>
      <c r="S66" s="27"/>
      <c r="T66" s="27"/>
      <c r="U66" s="27"/>
      <c r="V66" s="27"/>
      <c r="W66" s="27"/>
      <c r="X66" s="27"/>
      <c r="Y66" s="27"/>
      <c r="Z66" s="27"/>
      <c r="AA66" s="27"/>
      <c r="AB66" s="27"/>
    </row>
    <row r="67" spans="1:28" x14ac:dyDescent="0.25">
      <c r="A67" s="27"/>
      <c r="B67" s="27"/>
      <c r="C67" s="27"/>
      <c r="D67" s="27"/>
      <c r="E67" s="27"/>
      <c r="F67" s="27"/>
      <c r="G67" s="27"/>
      <c r="H67" s="27"/>
      <c r="I67" s="27"/>
      <c r="J67" s="27"/>
      <c r="K67" s="27"/>
      <c r="L67" s="27"/>
      <c r="M67" s="27"/>
      <c r="N67" s="27"/>
      <c r="O67" s="27"/>
      <c r="P67" s="27"/>
      <c r="Q67" s="27"/>
      <c r="R67" s="27"/>
      <c r="S67" s="27"/>
      <c r="T67" s="27"/>
      <c r="U67" s="27"/>
      <c r="V67" s="27"/>
      <c r="W67" s="27"/>
      <c r="X67" s="27"/>
      <c r="Y67" s="27"/>
      <c r="Z67" s="27"/>
      <c r="AA67" s="27"/>
      <c r="AB67" s="27"/>
    </row>
    <row r="68" spans="1:28" x14ac:dyDescent="0.25">
      <c r="A68" s="27"/>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row>
    <row r="69" spans="1:28" x14ac:dyDescent="0.25">
      <c r="A69" s="27"/>
      <c r="B69" s="27"/>
      <c r="C69" s="27"/>
      <c r="D69" s="27"/>
      <c r="E69" s="27"/>
      <c r="F69" s="27"/>
      <c r="G69" s="27"/>
      <c r="H69" s="27"/>
      <c r="I69" s="27"/>
      <c r="J69" s="27"/>
      <c r="K69" s="27"/>
      <c r="L69" s="27"/>
      <c r="M69" s="27"/>
      <c r="N69" s="27"/>
      <c r="O69" s="27"/>
      <c r="P69" s="27"/>
      <c r="Q69" s="27"/>
      <c r="R69" s="27"/>
      <c r="S69" s="27"/>
      <c r="T69" s="27"/>
      <c r="U69" s="27"/>
      <c r="V69" s="27"/>
      <c r="W69" s="27"/>
      <c r="X69" s="27"/>
      <c r="Y69" s="27"/>
      <c r="Z69" s="27"/>
      <c r="AA69" s="27"/>
      <c r="AB69" s="27"/>
    </row>
    <row r="70" spans="1:28" x14ac:dyDescent="0.25">
      <c r="A70" s="27"/>
      <c r="B70" s="27"/>
      <c r="C70" s="27"/>
      <c r="D70" s="27"/>
      <c r="E70" s="27"/>
      <c r="F70" s="27"/>
      <c r="G70" s="27"/>
      <c r="H70" s="27"/>
      <c r="I70" s="27"/>
      <c r="J70" s="27"/>
      <c r="K70" s="27"/>
      <c r="L70" s="27"/>
      <c r="M70" s="27"/>
      <c r="N70" s="27"/>
      <c r="O70" s="27"/>
      <c r="P70" s="27"/>
      <c r="Q70" s="27"/>
      <c r="R70" s="27"/>
      <c r="S70" s="27"/>
      <c r="T70" s="27"/>
      <c r="U70" s="27"/>
      <c r="V70" s="27"/>
      <c r="W70" s="27"/>
      <c r="X70" s="27"/>
      <c r="Y70" s="27"/>
      <c r="Z70" s="27"/>
      <c r="AA70" s="27"/>
      <c r="AB70" s="27"/>
    </row>
    <row r="71" spans="1:28" x14ac:dyDescent="0.25">
      <c r="A71" s="27"/>
      <c r="B71" s="27"/>
      <c r="C71" s="27"/>
      <c r="D71" s="27"/>
      <c r="E71" s="27"/>
      <c r="F71" s="27"/>
      <c r="G71" s="27"/>
      <c r="H71" s="27"/>
      <c r="I71" s="27"/>
      <c r="J71" s="27"/>
      <c r="K71" s="27"/>
      <c r="L71" s="27"/>
      <c r="M71" s="27"/>
      <c r="N71" s="27"/>
      <c r="O71" s="27"/>
      <c r="P71" s="27"/>
      <c r="Q71" s="27"/>
      <c r="R71" s="27"/>
      <c r="S71" s="27"/>
      <c r="T71" s="27"/>
      <c r="U71" s="27"/>
      <c r="V71" s="27"/>
      <c r="W71" s="27"/>
      <c r="X71" s="27"/>
      <c r="Y71" s="27"/>
      <c r="Z71" s="27"/>
      <c r="AA71" s="27"/>
      <c r="AB71" s="27"/>
    </row>
    <row r="72" spans="1:28" x14ac:dyDescent="0.25">
      <c r="A72" s="27"/>
      <c r="B72" s="27"/>
      <c r="C72" s="27"/>
      <c r="D72" s="27"/>
      <c r="E72" s="27"/>
      <c r="F72" s="27"/>
      <c r="G72" s="27"/>
      <c r="H72" s="27"/>
      <c r="I72" s="27"/>
      <c r="J72" s="27"/>
      <c r="K72" s="27"/>
      <c r="L72" s="27"/>
      <c r="M72" s="27"/>
      <c r="N72" s="27"/>
      <c r="O72" s="27"/>
      <c r="P72" s="27"/>
      <c r="Q72" s="27"/>
      <c r="R72" s="27"/>
      <c r="S72" s="27"/>
      <c r="T72" s="27"/>
      <c r="U72" s="27"/>
      <c r="V72" s="27"/>
      <c r="W72" s="27"/>
      <c r="X72" s="27"/>
      <c r="Y72" s="27"/>
      <c r="Z72" s="27"/>
      <c r="AA72" s="27"/>
      <c r="AB72" s="27"/>
    </row>
    <row r="73" spans="1:28" x14ac:dyDescent="0.25">
      <c r="A73" s="27"/>
      <c r="B73" s="27"/>
      <c r="C73" s="27"/>
      <c r="D73" s="27"/>
      <c r="E73" s="27"/>
      <c r="F73" s="27"/>
      <c r="G73" s="27"/>
      <c r="H73" s="27"/>
      <c r="I73" s="27"/>
      <c r="J73" s="27"/>
      <c r="K73" s="27"/>
      <c r="L73" s="27"/>
      <c r="M73" s="27"/>
      <c r="N73" s="27"/>
      <c r="O73" s="27"/>
      <c r="P73" s="27"/>
      <c r="Q73" s="27"/>
      <c r="R73" s="27"/>
      <c r="S73" s="27"/>
      <c r="T73" s="27"/>
      <c r="U73" s="27"/>
      <c r="V73" s="27"/>
      <c r="W73" s="27"/>
      <c r="X73" s="27"/>
      <c r="Y73" s="27"/>
      <c r="Z73" s="27"/>
      <c r="AA73" s="27"/>
      <c r="AB73" s="27"/>
    </row>
    <row r="74" spans="1:28" x14ac:dyDescent="0.25">
      <c r="A74" s="27"/>
      <c r="B74" s="27"/>
      <c r="C74" s="27"/>
      <c r="D74" s="27"/>
      <c r="E74" s="27"/>
      <c r="F74" s="27"/>
      <c r="G74" s="27"/>
      <c r="H74" s="27"/>
      <c r="I74" s="27"/>
      <c r="J74" s="27"/>
      <c r="K74" s="27"/>
      <c r="L74" s="27"/>
      <c r="M74" s="27"/>
      <c r="N74" s="27"/>
      <c r="O74" s="27"/>
      <c r="P74" s="27"/>
      <c r="Q74" s="27"/>
      <c r="R74" s="27"/>
      <c r="S74" s="27"/>
      <c r="T74" s="27"/>
      <c r="U74" s="27"/>
      <c r="V74" s="27"/>
      <c r="W74" s="27"/>
      <c r="X74" s="27"/>
      <c r="Y74" s="27"/>
      <c r="Z74" s="27"/>
      <c r="AA74" s="27"/>
      <c r="AB74" s="27"/>
    </row>
    <row r="75" spans="1:28" x14ac:dyDescent="0.25">
      <c r="A75" s="27"/>
      <c r="B75" s="27"/>
      <c r="C75" s="27"/>
      <c r="D75" s="27"/>
      <c r="E75" s="27"/>
      <c r="F75" s="27"/>
      <c r="G75" s="27"/>
      <c r="H75" s="27"/>
      <c r="I75" s="27"/>
      <c r="J75" s="27"/>
      <c r="K75" s="27"/>
      <c r="L75" s="27"/>
      <c r="M75" s="27"/>
      <c r="N75" s="27"/>
      <c r="O75" s="27"/>
      <c r="P75" s="27"/>
      <c r="Q75" s="27"/>
      <c r="R75" s="27"/>
      <c r="S75" s="27"/>
      <c r="T75" s="27"/>
      <c r="U75" s="27"/>
      <c r="V75" s="27"/>
      <c r="W75" s="27"/>
      <c r="X75" s="27"/>
      <c r="Y75" s="27"/>
      <c r="Z75" s="27"/>
      <c r="AA75" s="27"/>
      <c r="AB75" s="27"/>
    </row>
    <row r="76" spans="1:28" x14ac:dyDescent="0.25">
      <c r="A76" s="27"/>
      <c r="B76" s="27"/>
      <c r="C76" s="27"/>
      <c r="D76" s="27"/>
      <c r="E76" s="27"/>
      <c r="F76" s="27"/>
      <c r="G76" s="27"/>
      <c r="H76" s="27"/>
      <c r="I76" s="27"/>
      <c r="J76" s="27"/>
      <c r="K76" s="27"/>
      <c r="L76" s="27"/>
      <c r="M76" s="27"/>
      <c r="N76" s="27"/>
      <c r="O76" s="27"/>
      <c r="P76" s="27"/>
      <c r="Q76" s="27"/>
      <c r="R76" s="27"/>
      <c r="S76" s="27"/>
      <c r="T76" s="27"/>
      <c r="U76" s="27"/>
      <c r="V76" s="27"/>
      <c r="W76" s="27"/>
      <c r="X76" s="27"/>
      <c r="Y76" s="27"/>
      <c r="Z76" s="27"/>
      <c r="AA76" s="27"/>
      <c r="AB76" s="27"/>
    </row>
    <row r="77" spans="1:28" x14ac:dyDescent="0.25">
      <c r="A77" s="27"/>
      <c r="B77" s="27"/>
      <c r="C77" s="27"/>
      <c r="D77" s="27"/>
      <c r="E77" s="27"/>
      <c r="F77" s="27"/>
      <c r="G77" s="27"/>
      <c r="H77" s="27"/>
      <c r="I77" s="27"/>
      <c r="J77" s="27"/>
      <c r="K77" s="27"/>
      <c r="L77" s="27"/>
      <c r="M77" s="27"/>
      <c r="N77" s="27"/>
      <c r="O77" s="27"/>
      <c r="P77" s="27"/>
      <c r="Q77" s="27"/>
      <c r="R77" s="27"/>
      <c r="S77" s="27"/>
      <c r="T77" s="27"/>
      <c r="U77" s="27"/>
      <c r="V77" s="27"/>
      <c r="W77" s="27"/>
      <c r="X77" s="27"/>
      <c r="Y77" s="27"/>
      <c r="Z77" s="27"/>
      <c r="AA77" s="27"/>
      <c r="AB77" s="27"/>
    </row>
    <row r="78" spans="1:28" x14ac:dyDescent="0.25">
      <c r="A78" s="27"/>
      <c r="B78" s="27"/>
      <c r="C78" s="27"/>
      <c r="D78" s="27"/>
      <c r="E78" s="27"/>
      <c r="F78" s="27"/>
      <c r="G78" s="27"/>
      <c r="H78" s="27"/>
      <c r="I78" s="27"/>
      <c r="J78" s="27"/>
      <c r="K78" s="27"/>
      <c r="L78" s="27"/>
      <c r="M78" s="27"/>
      <c r="N78" s="27"/>
      <c r="O78" s="27"/>
      <c r="P78" s="27"/>
      <c r="Q78" s="27"/>
      <c r="R78" s="27"/>
      <c r="S78" s="27"/>
      <c r="T78" s="27"/>
      <c r="U78" s="27"/>
      <c r="V78" s="27"/>
      <c r="W78" s="27"/>
      <c r="X78" s="27"/>
      <c r="Y78" s="27"/>
      <c r="Z78" s="27"/>
      <c r="AA78" s="27"/>
      <c r="AB78" s="27"/>
    </row>
    <row r="79" spans="1:28" x14ac:dyDescent="0.25">
      <c r="A79" s="27"/>
      <c r="B79" s="27"/>
      <c r="C79" s="27"/>
      <c r="D79" s="27"/>
      <c r="E79" s="27"/>
      <c r="F79" s="27"/>
      <c r="G79" s="27"/>
      <c r="H79" s="27"/>
      <c r="I79" s="27"/>
      <c r="J79" s="27"/>
      <c r="K79" s="27"/>
      <c r="L79" s="27"/>
      <c r="M79" s="27"/>
      <c r="N79" s="27"/>
      <c r="O79" s="27"/>
      <c r="P79" s="27"/>
      <c r="Q79" s="27"/>
      <c r="R79" s="27"/>
      <c r="S79" s="27"/>
      <c r="T79" s="27"/>
      <c r="U79" s="27"/>
      <c r="V79" s="27"/>
      <c r="W79" s="27"/>
      <c r="X79" s="27"/>
      <c r="Y79" s="27"/>
      <c r="Z79" s="27"/>
      <c r="AA79" s="27"/>
      <c r="AB79" s="27"/>
    </row>
    <row r="80" spans="1:28" x14ac:dyDescent="0.25">
      <c r="A80" s="27"/>
      <c r="B80" s="27"/>
      <c r="C80" s="27"/>
      <c r="D80" s="27"/>
      <c r="E80" s="27"/>
      <c r="F80" s="27"/>
      <c r="G80" s="27"/>
      <c r="H80" s="27"/>
      <c r="I80" s="27"/>
      <c r="J80" s="27"/>
      <c r="K80" s="27"/>
      <c r="L80" s="27"/>
      <c r="M80" s="27"/>
      <c r="N80" s="27"/>
      <c r="O80" s="27"/>
      <c r="P80" s="27"/>
      <c r="Q80" s="27"/>
      <c r="R80" s="27"/>
      <c r="S80" s="27"/>
      <c r="T80" s="27"/>
      <c r="U80" s="27"/>
      <c r="V80" s="27"/>
      <c r="W80" s="27"/>
      <c r="X80" s="27"/>
      <c r="Y80" s="27"/>
      <c r="Z80" s="27"/>
      <c r="AA80" s="27"/>
      <c r="AB80" s="27"/>
    </row>
    <row r="81" spans="1:28" x14ac:dyDescent="0.25">
      <c r="A81" s="27"/>
      <c r="B81" s="27"/>
      <c r="C81" s="27"/>
      <c r="D81" s="27"/>
      <c r="E81" s="27"/>
      <c r="F81" s="27"/>
      <c r="G81" s="27"/>
      <c r="H81" s="27"/>
      <c r="I81" s="27"/>
      <c r="J81" s="27"/>
      <c r="K81" s="27"/>
      <c r="L81" s="27"/>
      <c r="M81" s="27"/>
      <c r="N81" s="27"/>
      <c r="O81" s="27"/>
      <c r="P81" s="27"/>
      <c r="Q81" s="27"/>
      <c r="R81" s="27"/>
      <c r="S81" s="27"/>
      <c r="T81" s="27"/>
      <c r="U81" s="27"/>
      <c r="V81" s="27"/>
      <c r="W81" s="27"/>
      <c r="X81" s="27"/>
      <c r="Y81" s="27"/>
      <c r="Z81" s="27"/>
      <c r="AA81" s="27"/>
      <c r="AB81" s="27"/>
    </row>
    <row r="82" spans="1:28" x14ac:dyDescent="0.25">
      <c r="A82" s="27"/>
      <c r="B82" s="27"/>
      <c r="C82" s="27"/>
      <c r="D82" s="27"/>
      <c r="E82" s="27"/>
      <c r="F82" s="27"/>
      <c r="G82" s="27"/>
      <c r="H82" s="27"/>
      <c r="I82" s="27"/>
      <c r="J82" s="27"/>
      <c r="K82" s="27"/>
      <c r="L82" s="27"/>
      <c r="M82" s="27"/>
      <c r="N82" s="27"/>
      <c r="O82" s="27"/>
      <c r="P82" s="27"/>
      <c r="Q82" s="27"/>
      <c r="R82" s="27"/>
      <c r="S82" s="27"/>
      <c r="T82" s="27"/>
      <c r="U82" s="27"/>
      <c r="V82" s="27"/>
      <c r="W82" s="27"/>
      <c r="X82" s="27"/>
      <c r="Y82" s="27"/>
      <c r="Z82" s="27"/>
      <c r="AA82" s="27"/>
      <c r="AB82" s="27"/>
    </row>
    <row r="83" spans="1:28" x14ac:dyDescent="0.25">
      <c r="A83" s="27"/>
      <c r="B83" s="27"/>
      <c r="C83" s="27"/>
      <c r="D83" s="27"/>
      <c r="E83" s="27"/>
      <c r="F83" s="27"/>
      <c r="G83" s="27"/>
      <c r="H83" s="27"/>
      <c r="I83" s="27"/>
      <c r="J83" s="27"/>
      <c r="K83" s="27"/>
      <c r="L83" s="27"/>
      <c r="M83" s="27"/>
      <c r="N83" s="27"/>
      <c r="O83" s="27"/>
      <c r="P83" s="27"/>
      <c r="Q83" s="27"/>
      <c r="R83" s="27"/>
      <c r="S83" s="27"/>
      <c r="T83" s="27"/>
      <c r="U83" s="27"/>
      <c r="V83" s="27"/>
      <c r="W83" s="27"/>
      <c r="X83" s="27"/>
      <c r="Y83" s="27"/>
      <c r="Z83" s="27"/>
      <c r="AA83" s="27"/>
      <c r="AB83" s="27"/>
    </row>
    <row r="84" spans="1:28" x14ac:dyDescent="0.25">
      <c r="A84" s="27"/>
      <c r="B84" s="27"/>
      <c r="C84" s="27"/>
      <c r="D84" s="27"/>
      <c r="E84" s="27"/>
      <c r="F84" s="27"/>
      <c r="G84" s="27"/>
      <c r="H84" s="27"/>
      <c r="I84" s="27"/>
      <c r="J84" s="27"/>
      <c r="K84" s="27"/>
      <c r="L84" s="27"/>
      <c r="M84" s="27"/>
      <c r="N84" s="27"/>
      <c r="O84" s="27"/>
      <c r="P84" s="27"/>
      <c r="Q84" s="27"/>
      <c r="R84" s="27"/>
      <c r="S84" s="27"/>
      <c r="T84" s="27"/>
      <c r="U84" s="27"/>
      <c r="V84" s="27"/>
      <c r="W84" s="27"/>
      <c r="X84" s="27"/>
      <c r="Y84" s="27"/>
      <c r="Z84" s="27"/>
      <c r="AA84" s="27"/>
      <c r="AB84" s="27"/>
    </row>
    <row r="85" spans="1:28" x14ac:dyDescent="0.25">
      <c r="A85" s="27"/>
      <c r="B85" s="27"/>
      <c r="C85" s="27"/>
      <c r="D85" s="27"/>
      <c r="E85" s="27"/>
      <c r="F85" s="27"/>
      <c r="G85" s="27"/>
      <c r="H85" s="27"/>
      <c r="I85" s="27"/>
      <c r="J85" s="27"/>
      <c r="K85" s="27"/>
      <c r="L85" s="27"/>
      <c r="M85" s="27"/>
      <c r="N85" s="27"/>
      <c r="O85" s="27"/>
      <c r="P85" s="27"/>
      <c r="Q85" s="27"/>
      <c r="R85" s="27"/>
      <c r="S85" s="27"/>
      <c r="T85" s="27"/>
      <c r="U85" s="27"/>
      <c r="V85" s="27"/>
      <c r="W85" s="27"/>
      <c r="X85" s="27"/>
      <c r="Y85" s="27"/>
      <c r="Z85" s="27"/>
      <c r="AA85" s="27"/>
      <c r="AB85" s="27"/>
    </row>
    <row r="86" spans="1:28" x14ac:dyDescent="0.25">
      <c r="A86" s="27"/>
      <c r="B86" s="27"/>
      <c r="C86" s="27"/>
      <c r="D86" s="27"/>
      <c r="E86" s="27"/>
      <c r="F86" s="27"/>
      <c r="G86" s="27"/>
      <c r="H86" s="27"/>
      <c r="I86" s="27"/>
      <c r="J86" s="27"/>
      <c r="K86" s="27"/>
      <c r="L86" s="27"/>
      <c r="M86" s="27"/>
      <c r="N86" s="27"/>
      <c r="O86" s="27"/>
      <c r="P86" s="27"/>
      <c r="Q86" s="27"/>
      <c r="R86" s="27"/>
      <c r="S86" s="27"/>
      <c r="T86" s="27"/>
      <c r="U86" s="27"/>
      <c r="V86" s="27"/>
      <c r="W86" s="27"/>
      <c r="X86" s="27"/>
      <c r="Y86" s="27"/>
      <c r="Z86" s="27"/>
      <c r="AA86" s="27"/>
      <c r="AB86" s="27"/>
    </row>
    <row r="87" spans="1:28" x14ac:dyDescent="0.25">
      <c r="A87" s="27"/>
      <c r="B87" s="27"/>
      <c r="C87" s="27"/>
      <c r="D87" s="27"/>
      <c r="E87" s="27"/>
      <c r="F87" s="27"/>
      <c r="G87" s="27"/>
      <c r="H87" s="27"/>
      <c r="I87" s="27"/>
      <c r="J87" s="27"/>
      <c r="K87" s="27"/>
      <c r="L87" s="27"/>
      <c r="M87" s="27"/>
      <c r="N87" s="27"/>
      <c r="O87" s="27"/>
      <c r="P87" s="27"/>
      <c r="Q87" s="27"/>
      <c r="R87" s="27"/>
      <c r="S87" s="27"/>
      <c r="T87" s="27"/>
      <c r="U87" s="27"/>
      <c r="V87" s="27"/>
      <c r="W87" s="27"/>
      <c r="X87" s="27"/>
      <c r="Y87" s="27"/>
      <c r="Z87" s="27"/>
      <c r="AA87" s="27"/>
      <c r="AB87" s="27"/>
    </row>
    <row r="88" spans="1:28" x14ac:dyDescent="0.25">
      <c r="A88" s="27"/>
      <c r="B88" s="27"/>
      <c r="C88" s="27"/>
      <c r="D88" s="27"/>
      <c r="E88" s="27"/>
      <c r="F88" s="27"/>
      <c r="G88" s="27"/>
      <c r="H88" s="27"/>
      <c r="I88" s="27"/>
      <c r="J88" s="27"/>
      <c r="K88" s="27"/>
      <c r="L88" s="27"/>
      <c r="M88" s="27"/>
      <c r="N88" s="27"/>
      <c r="O88" s="27"/>
      <c r="P88" s="27"/>
      <c r="Q88" s="27"/>
      <c r="R88" s="27"/>
      <c r="S88" s="27"/>
      <c r="T88" s="27"/>
      <c r="U88" s="27"/>
      <c r="V88" s="27"/>
      <c r="W88" s="27"/>
      <c r="X88" s="27"/>
      <c r="Y88" s="27"/>
      <c r="Z88" s="27"/>
      <c r="AA88" s="27"/>
      <c r="AB88" s="27"/>
    </row>
    <row r="89" spans="1:28" x14ac:dyDescent="0.25">
      <c r="A89" s="27"/>
      <c r="B89" s="27"/>
      <c r="C89" s="27"/>
      <c r="D89" s="27"/>
      <c r="E89" s="27"/>
      <c r="F89" s="27"/>
      <c r="G89" s="27"/>
      <c r="H89" s="27"/>
      <c r="I89" s="27"/>
      <c r="J89" s="27"/>
      <c r="K89" s="27"/>
      <c r="L89" s="27"/>
      <c r="M89" s="27"/>
      <c r="N89" s="27"/>
      <c r="O89" s="27"/>
      <c r="P89" s="27"/>
      <c r="Q89" s="27"/>
      <c r="R89" s="27"/>
      <c r="S89" s="27"/>
      <c r="T89" s="27"/>
      <c r="U89" s="27"/>
      <c r="V89" s="27"/>
      <c r="W89" s="27"/>
      <c r="X89" s="27"/>
      <c r="Y89" s="27"/>
      <c r="Z89" s="27"/>
      <c r="AA89" s="27"/>
      <c r="AB89" s="27"/>
    </row>
    <row r="90" spans="1:28" x14ac:dyDescent="0.25">
      <c r="A90" s="27"/>
      <c r="B90" s="27"/>
      <c r="C90" s="27"/>
      <c r="D90" s="27"/>
      <c r="E90" s="27"/>
      <c r="F90" s="27"/>
      <c r="G90" s="27"/>
      <c r="H90" s="27"/>
      <c r="I90" s="27"/>
      <c r="J90" s="27"/>
      <c r="K90" s="27"/>
      <c r="L90" s="27"/>
      <c r="M90" s="27"/>
      <c r="N90" s="27"/>
      <c r="O90" s="27"/>
      <c r="P90" s="27"/>
      <c r="Q90" s="27"/>
      <c r="R90" s="27"/>
      <c r="S90" s="27"/>
      <c r="T90" s="27"/>
      <c r="U90" s="27"/>
      <c r="V90" s="27"/>
      <c r="W90" s="27"/>
      <c r="X90" s="27"/>
      <c r="Y90" s="27"/>
      <c r="Z90" s="27"/>
      <c r="AA90" s="27"/>
      <c r="AB90" s="27"/>
    </row>
    <row r="91" spans="1:28" x14ac:dyDescent="0.25">
      <c r="A91" s="27"/>
      <c r="B91" s="27"/>
      <c r="C91" s="27"/>
      <c r="D91" s="27"/>
      <c r="E91" s="27"/>
      <c r="F91" s="27"/>
      <c r="G91" s="27"/>
      <c r="H91" s="27"/>
      <c r="I91" s="27"/>
      <c r="J91" s="27"/>
      <c r="K91" s="27"/>
      <c r="L91" s="27"/>
      <c r="M91" s="27"/>
      <c r="N91" s="27"/>
      <c r="O91" s="27"/>
      <c r="P91" s="27"/>
      <c r="Q91" s="27"/>
      <c r="R91" s="27"/>
      <c r="S91" s="27"/>
      <c r="T91" s="27"/>
      <c r="U91" s="27"/>
      <c r="V91" s="27"/>
      <c r="W91" s="27"/>
      <c r="X91" s="27"/>
      <c r="Y91" s="27"/>
      <c r="Z91" s="27"/>
      <c r="AA91" s="27"/>
      <c r="AB91" s="27"/>
    </row>
    <row r="92" spans="1:28" x14ac:dyDescent="0.25">
      <c r="A92" s="27"/>
      <c r="B92" s="27"/>
      <c r="C92" s="27"/>
      <c r="D92" s="27"/>
      <c r="E92" s="27"/>
      <c r="F92" s="27"/>
      <c r="G92" s="27"/>
      <c r="H92" s="27"/>
      <c r="I92" s="27"/>
      <c r="J92" s="27"/>
      <c r="K92" s="27"/>
      <c r="L92" s="27"/>
      <c r="M92" s="27"/>
      <c r="N92" s="27"/>
      <c r="O92" s="27"/>
      <c r="P92" s="27"/>
      <c r="Q92" s="27"/>
      <c r="R92" s="27"/>
      <c r="S92" s="27"/>
      <c r="T92" s="27"/>
      <c r="U92" s="27"/>
      <c r="V92" s="27"/>
      <c r="W92" s="27"/>
      <c r="X92" s="27"/>
      <c r="Y92" s="27"/>
      <c r="Z92" s="27"/>
      <c r="AA92" s="27"/>
      <c r="AB92" s="27"/>
    </row>
    <row r="93" spans="1:28" x14ac:dyDescent="0.25">
      <c r="A93" s="27"/>
      <c r="B93" s="27"/>
      <c r="C93" s="27"/>
      <c r="D93" s="27"/>
      <c r="E93" s="27"/>
      <c r="F93" s="27"/>
      <c r="G93" s="27"/>
      <c r="H93" s="27"/>
      <c r="I93" s="27"/>
      <c r="J93" s="27"/>
      <c r="K93" s="27"/>
      <c r="L93" s="27"/>
      <c r="M93" s="27"/>
      <c r="N93" s="27"/>
      <c r="O93" s="27"/>
      <c r="P93" s="27"/>
      <c r="Q93" s="27"/>
      <c r="R93" s="27"/>
      <c r="S93" s="27"/>
      <c r="T93" s="27"/>
      <c r="U93" s="27"/>
      <c r="V93" s="27"/>
      <c r="W93" s="27"/>
      <c r="X93" s="27"/>
      <c r="Y93" s="27"/>
      <c r="Z93" s="27"/>
      <c r="AA93" s="27"/>
      <c r="AB93" s="27"/>
    </row>
    <row r="94" spans="1:28" x14ac:dyDescent="0.25">
      <c r="A94" s="27"/>
      <c r="B94" s="27"/>
      <c r="C94" s="27"/>
      <c r="D94" s="27"/>
      <c r="E94" s="27"/>
      <c r="F94" s="27"/>
      <c r="G94" s="27"/>
      <c r="H94" s="27"/>
      <c r="I94" s="27"/>
      <c r="J94" s="27"/>
      <c r="K94" s="27"/>
      <c r="L94" s="27"/>
      <c r="M94" s="27"/>
      <c r="N94" s="27"/>
      <c r="O94" s="27"/>
      <c r="P94" s="27"/>
      <c r="Q94" s="27"/>
      <c r="R94" s="27"/>
      <c r="S94" s="27"/>
      <c r="T94" s="27"/>
      <c r="U94" s="27"/>
      <c r="V94" s="27"/>
      <c r="W94" s="27"/>
      <c r="X94" s="27"/>
      <c r="Y94" s="27"/>
      <c r="Z94" s="27"/>
      <c r="AA94" s="27"/>
      <c r="AB94" s="27"/>
    </row>
    <row r="95" spans="1:28" x14ac:dyDescent="0.25">
      <c r="A95" s="27"/>
      <c r="B95" s="27"/>
      <c r="C95" s="27"/>
      <c r="D95" s="27"/>
      <c r="E95" s="27"/>
      <c r="F95" s="27"/>
      <c r="G95" s="27"/>
      <c r="H95" s="27"/>
      <c r="I95" s="27"/>
      <c r="J95" s="27"/>
      <c r="K95" s="27"/>
      <c r="L95" s="27"/>
      <c r="M95" s="27"/>
      <c r="N95" s="27"/>
      <c r="O95" s="27"/>
      <c r="P95" s="27"/>
      <c r="Q95" s="27"/>
      <c r="R95" s="27"/>
      <c r="S95" s="27"/>
      <c r="T95" s="27"/>
      <c r="U95" s="27"/>
      <c r="V95" s="27"/>
      <c r="W95" s="27"/>
      <c r="X95" s="27"/>
      <c r="Y95" s="27"/>
      <c r="Z95" s="27"/>
      <c r="AA95" s="27"/>
      <c r="AB95" s="27"/>
    </row>
    <row r="96" spans="1:28" x14ac:dyDescent="0.25">
      <c r="A96" s="27"/>
      <c r="B96" s="27"/>
      <c r="C96" s="27"/>
      <c r="D96" s="27"/>
      <c r="E96" s="27"/>
      <c r="F96" s="27"/>
      <c r="G96" s="27"/>
      <c r="H96" s="27"/>
      <c r="I96" s="27"/>
      <c r="J96" s="27"/>
      <c r="K96" s="27"/>
      <c r="L96" s="27"/>
      <c r="M96" s="27"/>
      <c r="N96" s="27"/>
      <c r="O96" s="27"/>
      <c r="P96" s="27"/>
      <c r="Q96" s="27"/>
      <c r="R96" s="27"/>
      <c r="S96" s="27"/>
      <c r="T96" s="27"/>
      <c r="U96" s="27"/>
      <c r="V96" s="27"/>
      <c r="W96" s="27"/>
      <c r="X96" s="27"/>
      <c r="Y96" s="27"/>
      <c r="Z96" s="27"/>
      <c r="AA96" s="27"/>
      <c r="AB96" s="27"/>
    </row>
    <row r="97" spans="1:28" x14ac:dyDescent="0.25">
      <c r="A97" s="27"/>
      <c r="B97" s="27"/>
      <c r="C97" s="27"/>
      <c r="D97" s="27"/>
      <c r="E97" s="27"/>
      <c r="F97" s="27"/>
      <c r="G97" s="27"/>
      <c r="H97" s="27"/>
      <c r="I97" s="27"/>
      <c r="J97" s="27"/>
      <c r="K97" s="27"/>
      <c r="L97" s="27"/>
      <c r="M97" s="27"/>
      <c r="N97" s="27"/>
      <c r="O97" s="27"/>
      <c r="P97" s="27"/>
      <c r="Q97" s="27"/>
      <c r="R97" s="27"/>
      <c r="S97" s="27"/>
      <c r="T97" s="27"/>
      <c r="U97" s="27"/>
      <c r="V97" s="27"/>
      <c r="W97" s="27"/>
      <c r="X97" s="27"/>
      <c r="Y97" s="27"/>
      <c r="Z97" s="27"/>
      <c r="AA97" s="27"/>
      <c r="AB97" s="27"/>
    </row>
    <row r="98" spans="1:28" x14ac:dyDescent="0.25">
      <c r="A98" s="27"/>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row>
    <row r="99" spans="1:28" x14ac:dyDescent="0.25">
      <c r="A99" s="27"/>
      <c r="B99" s="27"/>
      <c r="C99" s="27"/>
      <c r="D99" s="27"/>
      <c r="E99" s="27"/>
      <c r="F99" s="27"/>
      <c r="G99" s="27"/>
      <c r="H99" s="27"/>
      <c r="I99" s="27"/>
      <c r="J99" s="27"/>
      <c r="K99" s="27"/>
      <c r="L99" s="27"/>
      <c r="M99" s="27"/>
      <c r="N99" s="27"/>
      <c r="O99" s="27"/>
      <c r="P99" s="27"/>
      <c r="Q99" s="27"/>
      <c r="R99" s="27"/>
      <c r="S99" s="27"/>
      <c r="T99" s="27"/>
      <c r="U99" s="27"/>
      <c r="V99" s="27"/>
      <c r="W99" s="27"/>
      <c r="X99" s="27"/>
      <c r="Y99" s="27"/>
      <c r="Z99" s="27"/>
      <c r="AA99" s="27"/>
      <c r="AB99" s="27"/>
    </row>
    <row r="100" spans="1:28" x14ac:dyDescent="0.25">
      <c r="A100" s="27"/>
      <c r="B100" s="27"/>
      <c r="C100" s="27"/>
      <c r="D100" s="27"/>
      <c r="E100" s="27"/>
      <c r="F100" s="27"/>
      <c r="G100" s="27"/>
      <c r="H100" s="27"/>
      <c r="I100" s="27"/>
      <c r="J100" s="27"/>
      <c r="K100" s="27"/>
      <c r="L100" s="27"/>
      <c r="M100" s="27"/>
      <c r="N100" s="27"/>
      <c r="O100" s="27"/>
      <c r="P100" s="27"/>
      <c r="Q100" s="27"/>
      <c r="R100" s="27"/>
      <c r="S100" s="27"/>
      <c r="T100" s="27"/>
      <c r="U100" s="27"/>
      <c r="V100" s="27"/>
      <c r="W100" s="27"/>
      <c r="X100" s="27"/>
      <c r="Y100" s="27"/>
      <c r="Z100" s="27"/>
      <c r="AA100" s="27"/>
      <c r="AB100" s="27"/>
    </row>
    <row r="101" spans="1:28" x14ac:dyDescent="0.25">
      <c r="A101" s="27"/>
      <c r="B101" s="27"/>
      <c r="C101" s="27"/>
      <c r="D101" s="27"/>
      <c r="E101" s="27"/>
      <c r="F101" s="27"/>
      <c r="G101" s="27"/>
      <c r="H101" s="27"/>
      <c r="I101" s="27"/>
      <c r="J101" s="27"/>
      <c r="K101" s="27"/>
      <c r="L101" s="27"/>
      <c r="M101" s="27"/>
      <c r="N101" s="27"/>
      <c r="O101" s="27"/>
      <c r="P101" s="27"/>
      <c r="Q101" s="27"/>
      <c r="R101" s="27"/>
      <c r="S101" s="27"/>
      <c r="T101" s="27"/>
      <c r="U101" s="27"/>
      <c r="V101" s="27"/>
      <c r="W101" s="27"/>
      <c r="X101" s="27"/>
      <c r="Y101" s="27"/>
      <c r="Z101" s="27"/>
      <c r="AA101" s="27"/>
      <c r="AB101" s="27"/>
    </row>
    <row r="102" spans="1:28" x14ac:dyDescent="0.25">
      <c r="A102" s="27"/>
      <c r="B102" s="27"/>
      <c r="C102" s="27"/>
      <c r="D102" s="27"/>
      <c r="E102" s="27"/>
      <c r="F102" s="27"/>
      <c r="G102" s="27"/>
      <c r="H102" s="27"/>
      <c r="I102" s="27"/>
      <c r="J102" s="27"/>
      <c r="K102" s="27"/>
      <c r="L102" s="27"/>
      <c r="M102" s="27"/>
      <c r="N102" s="27"/>
      <c r="O102" s="27"/>
      <c r="P102" s="27"/>
      <c r="Q102" s="27"/>
      <c r="R102" s="27"/>
      <c r="S102" s="27"/>
      <c r="T102" s="27"/>
      <c r="U102" s="27"/>
      <c r="V102" s="27"/>
      <c r="W102" s="27"/>
      <c r="X102" s="27"/>
      <c r="Y102" s="27"/>
      <c r="Z102" s="27"/>
      <c r="AA102" s="27"/>
      <c r="AB102" s="27"/>
    </row>
    <row r="103" spans="1:28" x14ac:dyDescent="0.25">
      <c r="A103" s="27"/>
      <c r="B103" s="27"/>
      <c r="C103" s="27"/>
      <c r="D103" s="27"/>
      <c r="E103" s="27"/>
      <c r="F103" s="27"/>
      <c r="G103" s="27"/>
      <c r="H103" s="27"/>
      <c r="I103" s="27"/>
      <c r="J103" s="27"/>
      <c r="K103" s="27"/>
      <c r="L103" s="27"/>
      <c r="M103" s="27"/>
      <c r="N103" s="27"/>
      <c r="O103" s="27"/>
      <c r="P103" s="27"/>
      <c r="Q103" s="27"/>
      <c r="R103" s="27"/>
      <c r="S103" s="27"/>
      <c r="T103" s="27"/>
      <c r="U103" s="27"/>
      <c r="V103" s="27"/>
      <c r="W103" s="27"/>
      <c r="X103" s="27"/>
      <c r="Y103" s="27"/>
      <c r="Z103" s="27"/>
      <c r="AA103" s="27"/>
      <c r="AB103" s="27"/>
    </row>
    <row r="104" spans="1:28" x14ac:dyDescent="0.25">
      <c r="A104" s="27"/>
      <c r="B104" s="27"/>
      <c r="C104" s="27"/>
      <c r="D104" s="27"/>
      <c r="E104" s="27"/>
      <c r="F104" s="27"/>
      <c r="G104" s="27"/>
      <c r="H104" s="27"/>
      <c r="I104" s="27"/>
      <c r="J104" s="27"/>
      <c r="K104" s="27"/>
      <c r="L104" s="27"/>
      <c r="M104" s="27"/>
      <c r="N104" s="27"/>
      <c r="O104" s="27"/>
      <c r="P104" s="27"/>
      <c r="Q104" s="27"/>
      <c r="R104" s="27"/>
      <c r="S104" s="27"/>
      <c r="T104" s="27"/>
      <c r="U104" s="27"/>
      <c r="V104" s="27"/>
      <c r="W104" s="27"/>
      <c r="X104" s="27"/>
      <c r="Y104" s="27"/>
      <c r="Z104" s="27"/>
      <c r="AA104" s="27"/>
      <c r="AB104" s="27"/>
    </row>
    <row r="105" spans="1:28" x14ac:dyDescent="0.25">
      <c r="A105" s="27"/>
      <c r="B105" s="27"/>
      <c r="C105" s="27"/>
      <c r="D105" s="27"/>
      <c r="E105" s="27"/>
      <c r="F105" s="27"/>
      <c r="G105" s="27"/>
      <c r="H105" s="27"/>
      <c r="I105" s="27"/>
      <c r="J105" s="27"/>
      <c r="K105" s="27"/>
      <c r="L105" s="27"/>
      <c r="M105" s="27"/>
      <c r="N105" s="27"/>
      <c r="O105" s="27"/>
      <c r="P105" s="27"/>
      <c r="Q105" s="27"/>
      <c r="R105" s="27"/>
      <c r="S105" s="27"/>
      <c r="T105" s="27"/>
      <c r="U105" s="27"/>
      <c r="V105" s="27"/>
      <c r="W105" s="27"/>
      <c r="X105" s="27"/>
      <c r="Y105" s="27"/>
      <c r="Z105" s="27"/>
      <c r="AA105" s="27"/>
      <c r="AB105" s="27"/>
    </row>
    <row r="106" spans="1:28" x14ac:dyDescent="0.25">
      <c r="A106" s="27"/>
      <c r="B106" s="27"/>
      <c r="C106" s="27"/>
      <c r="D106" s="27"/>
      <c r="E106" s="27"/>
      <c r="F106" s="27"/>
      <c r="G106" s="27"/>
      <c r="H106" s="27"/>
      <c r="I106" s="27"/>
      <c r="J106" s="27"/>
      <c r="K106" s="27"/>
      <c r="L106" s="27"/>
      <c r="M106" s="27"/>
      <c r="N106" s="27"/>
      <c r="O106" s="27"/>
      <c r="P106" s="27"/>
      <c r="Q106" s="27"/>
      <c r="R106" s="27"/>
      <c r="S106" s="27"/>
      <c r="T106" s="27"/>
      <c r="U106" s="27"/>
      <c r="V106" s="27"/>
      <c r="W106" s="27"/>
      <c r="X106" s="27"/>
      <c r="Y106" s="27"/>
      <c r="Z106" s="27"/>
      <c r="AA106" s="27"/>
      <c r="AB106" s="27"/>
    </row>
    <row r="107" spans="1:28" x14ac:dyDescent="0.25">
      <c r="A107" s="27"/>
      <c r="B107" s="27"/>
      <c r="C107" s="27"/>
      <c r="D107" s="27"/>
      <c r="E107" s="27"/>
      <c r="F107" s="27"/>
      <c r="G107" s="27"/>
      <c r="H107" s="27"/>
      <c r="I107" s="27"/>
      <c r="J107" s="27"/>
      <c r="K107" s="27"/>
      <c r="L107" s="27"/>
      <c r="M107" s="27"/>
      <c r="N107" s="27"/>
      <c r="O107" s="27"/>
      <c r="P107" s="27"/>
      <c r="Q107" s="27"/>
      <c r="R107" s="27"/>
      <c r="S107" s="27"/>
      <c r="T107" s="27"/>
      <c r="U107" s="27"/>
      <c r="V107" s="27"/>
      <c r="W107" s="27"/>
      <c r="X107" s="27"/>
      <c r="Y107" s="27"/>
      <c r="Z107" s="27"/>
      <c r="AA107" s="27"/>
      <c r="AB107" s="27"/>
    </row>
    <row r="108" spans="1:28" x14ac:dyDescent="0.25">
      <c r="A108" s="27"/>
      <c r="B108" s="27"/>
      <c r="C108" s="27"/>
      <c r="D108" s="27"/>
      <c r="E108" s="27"/>
      <c r="F108" s="27"/>
      <c r="G108" s="27"/>
      <c r="H108" s="27"/>
      <c r="I108" s="27"/>
      <c r="J108" s="27"/>
      <c r="K108" s="27"/>
      <c r="L108" s="27"/>
      <c r="M108" s="27"/>
      <c r="N108" s="27"/>
      <c r="O108" s="27"/>
      <c r="P108" s="27"/>
      <c r="Q108" s="27"/>
      <c r="R108" s="27"/>
      <c r="S108" s="27"/>
      <c r="T108" s="27"/>
      <c r="U108" s="27"/>
      <c r="V108" s="27"/>
      <c r="W108" s="27"/>
      <c r="X108" s="27"/>
      <c r="Y108" s="27"/>
      <c r="Z108" s="27"/>
      <c r="AA108" s="27"/>
      <c r="AB108" s="27"/>
    </row>
    <row r="109" spans="1:28" x14ac:dyDescent="0.25">
      <c r="A109" s="27"/>
      <c r="B109" s="27"/>
      <c r="C109" s="27"/>
      <c r="D109" s="27"/>
      <c r="E109" s="27"/>
      <c r="F109" s="27"/>
      <c r="G109" s="27"/>
      <c r="H109" s="27"/>
      <c r="I109" s="27"/>
      <c r="J109" s="27"/>
      <c r="K109" s="27"/>
      <c r="L109" s="27"/>
      <c r="M109" s="27"/>
      <c r="N109" s="27"/>
      <c r="O109" s="27"/>
      <c r="P109" s="27"/>
      <c r="Q109" s="27"/>
      <c r="R109" s="27"/>
      <c r="S109" s="27"/>
      <c r="T109" s="27"/>
      <c r="U109" s="27"/>
      <c r="V109" s="27"/>
      <c r="W109" s="27"/>
      <c r="X109" s="27"/>
      <c r="Y109" s="27"/>
      <c r="Z109" s="27"/>
      <c r="AA109" s="27"/>
      <c r="AB109" s="27"/>
    </row>
    <row r="110" spans="1:28" x14ac:dyDescent="0.25">
      <c r="A110" s="27"/>
      <c r="B110" s="27"/>
      <c r="C110" s="27"/>
      <c r="D110" s="27"/>
      <c r="E110" s="27"/>
      <c r="F110" s="27"/>
      <c r="G110" s="27"/>
      <c r="H110" s="27"/>
      <c r="I110" s="27"/>
      <c r="J110" s="27"/>
      <c r="K110" s="27"/>
      <c r="L110" s="27"/>
      <c r="M110" s="27"/>
      <c r="N110" s="27"/>
      <c r="O110" s="27"/>
      <c r="P110" s="27"/>
      <c r="Q110" s="27"/>
      <c r="R110" s="27"/>
      <c r="S110" s="27"/>
      <c r="T110" s="27"/>
      <c r="U110" s="27"/>
      <c r="V110" s="27"/>
      <c r="W110" s="27"/>
      <c r="X110" s="27"/>
      <c r="Y110" s="27"/>
      <c r="Z110" s="27"/>
      <c r="AA110" s="27"/>
      <c r="AB110" s="27"/>
    </row>
    <row r="111" spans="1:28" x14ac:dyDescent="0.25">
      <c r="A111" s="27"/>
      <c r="B111" s="27"/>
      <c r="C111" s="27"/>
      <c r="D111" s="27"/>
      <c r="E111" s="27"/>
      <c r="F111" s="27"/>
      <c r="G111" s="27"/>
      <c r="H111" s="27"/>
      <c r="I111" s="27"/>
      <c r="J111" s="27"/>
      <c r="K111" s="27"/>
      <c r="L111" s="27"/>
      <c r="M111" s="27"/>
      <c r="N111" s="27"/>
      <c r="O111" s="27"/>
      <c r="P111" s="27"/>
      <c r="Q111" s="27"/>
      <c r="R111" s="27"/>
      <c r="S111" s="27"/>
      <c r="T111" s="27"/>
      <c r="U111" s="27"/>
      <c r="V111" s="27"/>
      <c r="W111" s="27"/>
      <c r="X111" s="27"/>
      <c r="Y111" s="27"/>
      <c r="Z111" s="27"/>
      <c r="AA111" s="27"/>
      <c r="AB111" s="27"/>
    </row>
    <row r="112" spans="1:28" x14ac:dyDescent="0.25">
      <c r="A112" s="27"/>
      <c r="B112" s="27"/>
      <c r="C112" s="27"/>
      <c r="D112" s="27"/>
      <c r="E112" s="27"/>
      <c r="F112" s="27"/>
      <c r="G112" s="27"/>
      <c r="H112" s="27"/>
      <c r="I112" s="27"/>
      <c r="J112" s="27"/>
      <c r="K112" s="27"/>
      <c r="L112" s="27"/>
      <c r="M112" s="27"/>
      <c r="N112" s="27"/>
      <c r="O112" s="27"/>
      <c r="P112" s="27"/>
      <c r="Q112" s="27"/>
      <c r="R112" s="27"/>
      <c r="S112" s="27"/>
      <c r="T112" s="27"/>
      <c r="U112" s="27"/>
      <c r="V112" s="27"/>
      <c r="W112" s="27"/>
      <c r="X112" s="27"/>
      <c r="Y112" s="27"/>
      <c r="Z112" s="27"/>
      <c r="AA112" s="27"/>
      <c r="AB112" s="27"/>
    </row>
    <row r="113" spans="1:28" x14ac:dyDescent="0.25">
      <c r="A113" s="27"/>
      <c r="B113" s="27"/>
      <c r="C113" s="27"/>
      <c r="D113" s="27"/>
      <c r="E113" s="27"/>
      <c r="F113" s="27"/>
      <c r="G113" s="27"/>
      <c r="H113" s="27"/>
      <c r="I113" s="27"/>
      <c r="J113" s="27"/>
      <c r="K113" s="27"/>
      <c r="L113" s="27"/>
      <c r="M113" s="27"/>
      <c r="N113" s="27"/>
      <c r="O113" s="27"/>
      <c r="P113" s="27"/>
      <c r="Q113" s="27"/>
      <c r="R113" s="27"/>
      <c r="S113" s="27"/>
      <c r="T113" s="27"/>
      <c r="U113" s="27"/>
      <c r="V113" s="27"/>
      <c r="W113" s="27"/>
      <c r="X113" s="27"/>
      <c r="Y113" s="27"/>
      <c r="Z113" s="27"/>
      <c r="AA113" s="27"/>
      <c r="AB113" s="27"/>
    </row>
    <row r="114" spans="1:28" x14ac:dyDescent="0.25">
      <c r="A114" s="27"/>
      <c r="B114" s="27"/>
      <c r="C114" s="27"/>
      <c r="D114" s="27"/>
      <c r="E114" s="27"/>
      <c r="F114" s="27"/>
      <c r="G114" s="27"/>
      <c r="H114" s="27"/>
      <c r="I114" s="27"/>
      <c r="J114" s="27"/>
      <c r="K114" s="27"/>
      <c r="L114" s="27"/>
      <c r="M114" s="27"/>
      <c r="N114" s="27"/>
      <c r="O114" s="27"/>
      <c r="P114" s="27"/>
      <c r="Q114" s="27"/>
      <c r="R114" s="27"/>
      <c r="S114" s="27"/>
      <c r="T114" s="27"/>
      <c r="U114" s="27"/>
      <c r="V114" s="27"/>
      <c r="W114" s="27"/>
      <c r="X114" s="27"/>
      <c r="Y114" s="27"/>
      <c r="Z114" s="27"/>
      <c r="AA114" s="27"/>
      <c r="AB114" s="27"/>
    </row>
    <row r="115" spans="1:28" x14ac:dyDescent="0.25">
      <c r="A115" s="27"/>
      <c r="B115" s="27"/>
      <c r="C115" s="27"/>
      <c r="D115" s="27"/>
      <c r="E115" s="27"/>
      <c r="F115" s="27"/>
      <c r="G115" s="27"/>
      <c r="H115" s="27"/>
      <c r="I115" s="27"/>
      <c r="J115" s="27"/>
      <c r="K115" s="27"/>
      <c r="L115" s="27"/>
      <c r="M115" s="27"/>
      <c r="N115" s="27"/>
      <c r="O115" s="27"/>
      <c r="P115" s="27"/>
      <c r="Q115" s="27"/>
      <c r="R115" s="27"/>
      <c r="S115" s="27"/>
      <c r="T115" s="27"/>
      <c r="U115" s="27"/>
      <c r="V115" s="27"/>
      <c r="W115" s="27"/>
      <c r="X115" s="27"/>
      <c r="Y115" s="27"/>
      <c r="Z115" s="27"/>
      <c r="AA115" s="27"/>
      <c r="AB115" s="27"/>
    </row>
    <row r="116" spans="1:28" x14ac:dyDescent="0.25">
      <c r="A116" s="27"/>
      <c r="B116" s="27"/>
      <c r="C116" s="27"/>
      <c r="D116" s="27"/>
      <c r="E116" s="27"/>
      <c r="F116" s="27"/>
      <c r="G116" s="27"/>
      <c r="H116" s="27"/>
      <c r="I116" s="27"/>
      <c r="J116" s="27"/>
      <c r="K116" s="27"/>
      <c r="L116" s="27"/>
      <c r="M116" s="27"/>
      <c r="N116" s="27"/>
      <c r="O116" s="27"/>
      <c r="P116" s="27"/>
      <c r="Q116" s="27"/>
      <c r="R116" s="27"/>
      <c r="S116" s="27"/>
      <c r="T116" s="27"/>
      <c r="U116" s="27"/>
      <c r="V116" s="27"/>
      <c r="W116" s="27"/>
      <c r="X116" s="27"/>
      <c r="Y116" s="27"/>
      <c r="Z116" s="27"/>
      <c r="AA116" s="27"/>
      <c r="AB116" s="27"/>
    </row>
    <row r="117" spans="1:28" x14ac:dyDescent="0.25">
      <c r="A117" s="27"/>
      <c r="B117" s="27"/>
      <c r="C117" s="27"/>
      <c r="D117" s="27"/>
      <c r="E117" s="27"/>
      <c r="F117" s="27"/>
      <c r="G117" s="27"/>
      <c r="H117" s="27"/>
      <c r="I117" s="27"/>
      <c r="J117" s="27"/>
      <c r="K117" s="27"/>
      <c r="L117" s="27"/>
      <c r="M117" s="27"/>
      <c r="N117" s="27"/>
      <c r="O117" s="27"/>
      <c r="P117" s="27"/>
      <c r="Q117" s="27"/>
      <c r="R117" s="27"/>
      <c r="S117" s="27"/>
      <c r="T117" s="27"/>
      <c r="U117" s="27"/>
      <c r="V117" s="27"/>
      <c r="W117" s="27"/>
      <c r="X117" s="27"/>
      <c r="Y117" s="27"/>
      <c r="Z117" s="27"/>
      <c r="AA117" s="27"/>
      <c r="AB117" s="27"/>
    </row>
    <row r="118" spans="1:28" x14ac:dyDescent="0.25">
      <c r="A118" s="27"/>
      <c r="B118" s="27"/>
      <c r="C118" s="27"/>
      <c r="D118" s="27"/>
      <c r="E118" s="27"/>
      <c r="F118" s="27"/>
      <c r="G118" s="27"/>
      <c r="H118" s="27"/>
      <c r="I118" s="27"/>
      <c r="J118" s="27"/>
      <c r="K118" s="27"/>
      <c r="L118" s="27"/>
      <c r="M118" s="27"/>
      <c r="N118" s="27"/>
      <c r="O118" s="27"/>
      <c r="P118" s="27"/>
      <c r="Q118" s="27"/>
      <c r="R118" s="27"/>
      <c r="S118" s="27"/>
      <c r="T118" s="27"/>
      <c r="U118" s="27"/>
      <c r="V118" s="27"/>
      <c r="W118" s="27"/>
      <c r="X118" s="27"/>
      <c r="Y118" s="27"/>
      <c r="Z118" s="27"/>
      <c r="AA118" s="27"/>
      <c r="AB118" s="27"/>
    </row>
    <row r="119" spans="1:28" x14ac:dyDescent="0.25">
      <c r="A119" s="27"/>
      <c r="B119" s="27"/>
      <c r="C119" s="27"/>
      <c r="D119" s="27"/>
      <c r="E119" s="27"/>
      <c r="F119" s="27"/>
      <c r="G119" s="27"/>
      <c r="H119" s="27"/>
      <c r="I119" s="27"/>
      <c r="J119" s="27"/>
      <c r="K119" s="27"/>
      <c r="L119" s="27"/>
      <c r="M119" s="27"/>
      <c r="N119" s="27"/>
      <c r="O119" s="27"/>
      <c r="P119" s="27"/>
      <c r="Q119" s="27"/>
      <c r="R119" s="27"/>
      <c r="S119" s="27"/>
      <c r="T119" s="27"/>
      <c r="U119" s="27"/>
      <c r="V119" s="27"/>
      <c r="W119" s="27"/>
      <c r="X119" s="27"/>
      <c r="Y119" s="27"/>
      <c r="Z119" s="27"/>
      <c r="AA119" s="27"/>
      <c r="AB119" s="27"/>
    </row>
    <row r="120" spans="1:28" x14ac:dyDescent="0.25">
      <c r="A120" s="27"/>
      <c r="B120" s="27"/>
      <c r="C120" s="27"/>
      <c r="D120" s="27"/>
      <c r="E120" s="27"/>
      <c r="F120" s="27"/>
      <c r="G120" s="27"/>
      <c r="H120" s="27"/>
      <c r="I120" s="27"/>
      <c r="J120" s="27"/>
      <c r="K120" s="27"/>
      <c r="L120" s="27"/>
      <c r="M120" s="27"/>
      <c r="N120" s="27"/>
      <c r="O120" s="27"/>
      <c r="P120" s="27"/>
      <c r="Q120" s="27"/>
      <c r="R120" s="27"/>
      <c r="S120" s="27"/>
      <c r="T120" s="27"/>
      <c r="U120" s="27"/>
      <c r="V120" s="27"/>
      <c r="W120" s="27"/>
      <c r="X120" s="27"/>
      <c r="Y120" s="27"/>
      <c r="Z120" s="27"/>
      <c r="AA120" s="27"/>
      <c r="AB120" s="27"/>
    </row>
    <row r="121" spans="1:28" x14ac:dyDescent="0.25">
      <c r="A121" s="27"/>
      <c r="B121" s="27"/>
      <c r="C121" s="27"/>
      <c r="D121" s="27"/>
      <c r="E121" s="27"/>
      <c r="F121" s="27"/>
      <c r="G121" s="27"/>
      <c r="H121" s="27"/>
      <c r="I121" s="27"/>
      <c r="J121" s="27"/>
      <c r="K121" s="27"/>
      <c r="L121" s="27"/>
      <c r="M121" s="27"/>
      <c r="N121" s="27"/>
      <c r="O121" s="27"/>
      <c r="P121" s="27"/>
      <c r="Q121" s="27"/>
      <c r="R121" s="27"/>
      <c r="S121" s="27"/>
      <c r="T121" s="27"/>
      <c r="U121" s="27"/>
      <c r="V121" s="27"/>
      <c r="W121" s="27"/>
      <c r="X121" s="27"/>
      <c r="Y121" s="27"/>
      <c r="Z121" s="27"/>
      <c r="AA121" s="27"/>
      <c r="AB121" s="27"/>
    </row>
    <row r="122" spans="1:28" x14ac:dyDescent="0.25">
      <c r="A122" s="27"/>
      <c r="B122" s="27"/>
      <c r="C122" s="27"/>
      <c r="D122" s="27"/>
      <c r="E122" s="27"/>
      <c r="F122" s="27"/>
      <c r="G122" s="27"/>
      <c r="H122" s="27"/>
      <c r="I122" s="27"/>
      <c r="J122" s="27"/>
      <c r="K122" s="27"/>
      <c r="L122" s="27"/>
      <c r="M122" s="27"/>
      <c r="N122" s="27"/>
      <c r="O122" s="27"/>
      <c r="P122" s="27"/>
      <c r="Q122" s="27"/>
      <c r="R122" s="27"/>
      <c r="S122" s="27"/>
      <c r="T122" s="27"/>
      <c r="U122" s="27"/>
      <c r="V122" s="27"/>
      <c r="W122" s="27"/>
      <c r="X122" s="27"/>
      <c r="Y122" s="27"/>
      <c r="Z122" s="27"/>
      <c r="AA122" s="27"/>
      <c r="AB122" s="27"/>
    </row>
    <row r="123" spans="1:28" x14ac:dyDescent="0.25">
      <c r="A123" s="27"/>
      <c r="B123" s="27"/>
      <c r="C123" s="27"/>
      <c r="D123" s="27"/>
      <c r="E123" s="27"/>
      <c r="F123" s="27"/>
      <c r="G123" s="27"/>
      <c r="H123" s="27"/>
      <c r="I123" s="27"/>
      <c r="J123" s="27"/>
      <c r="K123" s="27"/>
      <c r="L123" s="27"/>
      <c r="M123" s="27"/>
      <c r="N123" s="27"/>
      <c r="O123" s="27"/>
      <c r="P123" s="27"/>
      <c r="Q123" s="27"/>
      <c r="R123" s="27"/>
      <c r="S123" s="27"/>
      <c r="T123" s="27"/>
      <c r="U123" s="27"/>
      <c r="V123" s="27"/>
      <c r="W123" s="27"/>
      <c r="X123" s="27"/>
      <c r="Y123" s="27"/>
      <c r="Z123" s="27"/>
      <c r="AA123" s="27"/>
      <c r="AB123" s="27"/>
    </row>
    <row r="124" spans="1:28" x14ac:dyDescent="0.25">
      <c r="A124" s="27"/>
      <c r="B124" s="27"/>
      <c r="C124" s="27"/>
      <c r="D124" s="27"/>
      <c r="E124" s="27"/>
      <c r="F124" s="27"/>
      <c r="G124" s="27"/>
      <c r="H124" s="27"/>
      <c r="I124" s="27"/>
      <c r="J124" s="27"/>
      <c r="K124" s="27"/>
      <c r="L124" s="27"/>
      <c r="M124" s="27"/>
      <c r="N124" s="27"/>
      <c r="O124" s="27"/>
      <c r="P124" s="27"/>
      <c r="Q124" s="27"/>
      <c r="R124" s="27"/>
      <c r="S124" s="27"/>
      <c r="T124" s="27"/>
      <c r="U124" s="27"/>
      <c r="V124" s="27"/>
      <c r="W124" s="27"/>
      <c r="X124" s="27"/>
      <c r="Y124" s="27"/>
      <c r="Z124" s="27"/>
      <c r="AA124" s="27"/>
      <c r="AB124" s="27"/>
    </row>
    <row r="125" spans="1:28" x14ac:dyDescent="0.25">
      <c r="A125" s="27"/>
      <c r="B125" s="27"/>
      <c r="C125" s="27"/>
      <c r="D125" s="27"/>
      <c r="E125" s="27"/>
      <c r="F125" s="27"/>
      <c r="G125" s="27"/>
      <c r="H125" s="27"/>
      <c r="I125" s="27"/>
      <c r="J125" s="27"/>
      <c r="K125" s="27"/>
      <c r="L125" s="27"/>
      <c r="M125" s="27"/>
      <c r="N125" s="27"/>
      <c r="O125" s="27"/>
      <c r="P125" s="27"/>
      <c r="Q125" s="27"/>
      <c r="R125" s="27"/>
      <c r="S125" s="27"/>
      <c r="T125" s="27"/>
      <c r="U125" s="27"/>
      <c r="V125" s="27"/>
      <c r="W125" s="27"/>
      <c r="X125" s="27"/>
      <c r="Y125" s="27"/>
      <c r="Z125" s="27"/>
      <c r="AA125" s="27"/>
      <c r="AB125" s="27"/>
    </row>
    <row r="126" spans="1:28" x14ac:dyDescent="0.25">
      <c r="A126" s="27"/>
      <c r="B126" s="27"/>
      <c r="C126" s="27"/>
      <c r="D126" s="27"/>
      <c r="E126" s="27"/>
      <c r="F126" s="27"/>
      <c r="G126" s="27"/>
      <c r="H126" s="27"/>
      <c r="I126" s="27"/>
      <c r="J126" s="27"/>
      <c r="K126" s="27"/>
      <c r="L126" s="27"/>
      <c r="M126" s="27"/>
      <c r="N126" s="27"/>
      <c r="O126" s="27"/>
      <c r="P126" s="27"/>
      <c r="Q126" s="27"/>
      <c r="R126" s="27"/>
      <c r="S126" s="27"/>
      <c r="T126" s="27"/>
      <c r="U126" s="27"/>
      <c r="V126" s="27"/>
      <c r="W126" s="27"/>
      <c r="X126" s="27"/>
      <c r="Y126" s="27"/>
      <c r="Z126" s="27"/>
      <c r="AA126" s="27"/>
      <c r="AB126" s="27"/>
    </row>
    <row r="127" spans="1:28" x14ac:dyDescent="0.25">
      <c r="A127" s="27"/>
      <c r="B127" s="27"/>
      <c r="C127" s="27"/>
      <c r="D127" s="27"/>
      <c r="E127" s="27"/>
      <c r="F127" s="27"/>
      <c r="G127" s="27"/>
      <c r="H127" s="27"/>
      <c r="I127" s="27"/>
      <c r="J127" s="27"/>
      <c r="K127" s="27"/>
      <c r="L127" s="27"/>
      <c r="M127" s="27"/>
      <c r="N127" s="27"/>
      <c r="O127" s="27"/>
      <c r="P127" s="27"/>
      <c r="Q127" s="27"/>
      <c r="R127" s="27"/>
      <c r="S127" s="27"/>
      <c r="T127" s="27"/>
      <c r="U127" s="27"/>
      <c r="V127" s="27"/>
      <c r="W127" s="27"/>
      <c r="X127" s="27"/>
      <c r="Y127" s="27"/>
      <c r="Z127" s="27"/>
      <c r="AA127" s="27"/>
      <c r="AB127" s="27"/>
    </row>
    <row r="128" spans="1:28" x14ac:dyDescent="0.25">
      <c r="A128" s="27"/>
      <c r="B128" s="27"/>
      <c r="C128" s="27"/>
      <c r="D128" s="27"/>
      <c r="E128" s="27"/>
      <c r="F128" s="27"/>
      <c r="G128" s="27"/>
      <c r="H128" s="27"/>
      <c r="I128" s="27"/>
      <c r="J128" s="27"/>
      <c r="K128" s="27"/>
      <c r="L128" s="27"/>
      <c r="M128" s="27"/>
      <c r="N128" s="27"/>
      <c r="O128" s="27"/>
      <c r="P128" s="27"/>
      <c r="Q128" s="27"/>
      <c r="R128" s="27"/>
      <c r="S128" s="27"/>
      <c r="T128" s="27"/>
      <c r="U128" s="27"/>
      <c r="V128" s="27"/>
      <c r="W128" s="27"/>
      <c r="X128" s="27"/>
      <c r="Y128" s="27"/>
      <c r="Z128" s="27"/>
      <c r="AA128" s="27"/>
      <c r="AB128" s="27"/>
    </row>
    <row r="129" spans="1:28" x14ac:dyDescent="0.25">
      <c r="A129" s="27"/>
      <c r="B129" s="27"/>
      <c r="C129" s="27"/>
      <c r="D129" s="27"/>
      <c r="E129" s="27"/>
      <c r="F129" s="27"/>
      <c r="G129" s="27"/>
      <c r="H129" s="27"/>
      <c r="I129" s="27"/>
      <c r="J129" s="27"/>
      <c r="K129" s="27"/>
      <c r="L129" s="27"/>
      <c r="M129" s="27"/>
      <c r="N129" s="27"/>
      <c r="O129" s="27"/>
      <c r="P129" s="27"/>
      <c r="Q129" s="27"/>
      <c r="R129" s="27"/>
      <c r="S129" s="27"/>
      <c r="T129" s="27"/>
      <c r="U129" s="27"/>
      <c r="V129" s="27"/>
      <c r="W129" s="27"/>
      <c r="X129" s="27"/>
      <c r="Y129" s="27"/>
      <c r="Z129" s="27"/>
      <c r="AA129" s="27"/>
      <c r="AB129" s="27"/>
    </row>
    <row r="130" spans="1:28" x14ac:dyDescent="0.25">
      <c r="A130" s="27"/>
      <c r="B130" s="27"/>
      <c r="C130" s="27"/>
      <c r="D130" s="27"/>
      <c r="E130" s="27"/>
      <c r="F130" s="27"/>
      <c r="G130" s="27"/>
      <c r="H130" s="27"/>
      <c r="I130" s="27"/>
      <c r="J130" s="27"/>
      <c r="K130" s="27"/>
      <c r="L130" s="27"/>
      <c r="M130" s="27"/>
      <c r="N130" s="27"/>
      <c r="O130" s="27"/>
      <c r="P130" s="27"/>
      <c r="Q130" s="27"/>
      <c r="R130" s="27"/>
      <c r="S130" s="27"/>
      <c r="T130" s="27"/>
      <c r="U130" s="27"/>
      <c r="V130" s="27"/>
      <c r="W130" s="27"/>
      <c r="X130" s="27"/>
      <c r="Y130" s="27"/>
      <c r="Z130" s="27"/>
      <c r="AA130" s="27"/>
      <c r="AB130" s="27"/>
    </row>
    <row r="131" spans="1:28" x14ac:dyDescent="0.25">
      <c r="A131" s="27"/>
      <c r="B131" s="27"/>
      <c r="C131" s="27"/>
      <c r="D131" s="27"/>
      <c r="E131" s="27"/>
      <c r="F131" s="27"/>
      <c r="G131" s="27"/>
      <c r="H131" s="27"/>
      <c r="I131" s="27"/>
      <c r="J131" s="27"/>
      <c r="K131" s="27"/>
      <c r="L131" s="27"/>
      <c r="M131" s="27"/>
      <c r="N131" s="27"/>
      <c r="O131" s="27"/>
      <c r="P131" s="27"/>
      <c r="Q131" s="27"/>
      <c r="R131" s="27"/>
      <c r="S131" s="27"/>
      <c r="T131" s="27"/>
      <c r="U131" s="27"/>
      <c r="V131" s="27"/>
      <c r="W131" s="27"/>
      <c r="X131" s="27"/>
      <c r="Y131" s="27"/>
      <c r="Z131" s="27"/>
      <c r="AA131" s="27"/>
      <c r="AB131" s="27"/>
    </row>
    <row r="132" spans="1:28" x14ac:dyDescent="0.25">
      <c r="A132" s="27"/>
      <c r="B132" s="27"/>
      <c r="C132" s="27"/>
      <c r="D132" s="27"/>
      <c r="E132" s="27"/>
      <c r="F132" s="27"/>
      <c r="G132" s="27"/>
      <c r="H132" s="27"/>
      <c r="I132" s="27"/>
      <c r="J132" s="27"/>
      <c r="K132" s="27"/>
      <c r="L132" s="27"/>
      <c r="M132" s="27"/>
      <c r="N132" s="27"/>
      <c r="O132" s="27"/>
      <c r="P132" s="27"/>
      <c r="Q132" s="27"/>
      <c r="R132" s="27"/>
      <c r="S132" s="27"/>
      <c r="T132" s="27"/>
      <c r="U132" s="27"/>
      <c r="V132" s="27"/>
      <c r="W132" s="27"/>
      <c r="X132" s="27"/>
      <c r="Y132" s="27"/>
      <c r="Z132" s="27"/>
      <c r="AA132" s="27"/>
      <c r="AB132" s="27"/>
    </row>
    <row r="133" spans="1:28" x14ac:dyDescent="0.25">
      <c r="A133" s="27"/>
      <c r="B133" s="27"/>
      <c r="C133" s="27"/>
      <c r="D133" s="27"/>
      <c r="E133" s="27"/>
      <c r="F133" s="27"/>
      <c r="G133" s="27"/>
      <c r="H133" s="27"/>
      <c r="I133" s="27"/>
      <c r="J133" s="27"/>
      <c r="K133" s="27"/>
      <c r="L133" s="27"/>
      <c r="M133" s="27"/>
      <c r="N133" s="27"/>
      <c r="O133" s="27"/>
      <c r="P133" s="27"/>
      <c r="Q133" s="27"/>
      <c r="R133" s="27"/>
      <c r="S133" s="27"/>
      <c r="T133" s="27"/>
      <c r="U133" s="27"/>
      <c r="V133" s="27"/>
      <c r="W133" s="27"/>
      <c r="X133" s="27"/>
      <c r="Y133" s="27"/>
      <c r="Z133" s="27"/>
      <c r="AA133" s="27"/>
      <c r="AB133" s="27"/>
    </row>
    <row r="134" spans="1:28" x14ac:dyDescent="0.25">
      <c r="A134" s="27"/>
      <c r="B134" s="27"/>
      <c r="C134" s="27"/>
      <c r="D134" s="27"/>
      <c r="E134" s="27"/>
      <c r="F134" s="27"/>
      <c r="G134" s="27"/>
      <c r="H134" s="27"/>
      <c r="I134" s="27"/>
      <c r="J134" s="27"/>
      <c r="K134" s="27"/>
      <c r="L134" s="27"/>
      <c r="M134" s="27"/>
      <c r="N134" s="27"/>
      <c r="O134" s="27"/>
      <c r="P134" s="27"/>
      <c r="Q134" s="27"/>
      <c r="R134" s="27"/>
      <c r="S134" s="27"/>
      <c r="T134" s="27"/>
      <c r="U134" s="27"/>
      <c r="V134" s="27"/>
      <c r="W134" s="27"/>
      <c r="X134" s="27"/>
      <c r="Y134" s="27"/>
      <c r="Z134" s="27"/>
      <c r="AA134" s="27"/>
      <c r="AB134" s="27"/>
    </row>
    <row r="135" spans="1:28" x14ac:dyDescent="0.25">
      <c r="A135" s="27"/>
      <c r="B135" s="27"/>
      <c r="C135" s="27"/>
      <c r="D135" s="27"/>
      <c r="E135" s="27"/>
      <c r="F135" s="27"/>
      <c r="G135" s="27"/>
      <c r="H135" s="27"/>
      <c r="I135" s="27"/>
      <c r="J135" s="27"/>
      <c r="K135" s="27"/>
      <c r="L135" s="27"/>
      <c r="M135" s="27"/>
      <c r="N135" s="27"/>
      <c r="O135" s="27"/>
      <c r="P135" s="27"/>
      <c r="Q135" s="27"/>
      <c r="R135" s="27"/>
      <c r="S135" s="27"/>
      <c r="T135" s="27"/>
      <c r="U135" s="27"/>
      <c r="V135" s="27"/>
      <c r="W135" s="27"/>
      <c r="X135" s="27"/>
      <c r="Y135" s="27"/>
      <c r="Z135" s="27"/>
      <c r="AA135" s="27"/>
      <c r="AB135" s="27"/>
    </row>
    <row r="136" spans="1:28" x14ac:dyDescent="0.25">
      <c r="A136" s="27"/>
      <c r="B136" s="27"/>
      <c r="C136" s="27"/>
      <c r="D136" s="27"/>
      <c r="E136" s="27"/>
      <c r="F136" s="27"/>
      <c r="G136" s="27"/>
      <c r="H136" s="27"/>
      <c r="I136" s="27"/>
      <c r="J136" s="27"/>
      <c r="K136" s="27"/>
      <c r="L136" s="27"/>
      <c r="M136" s="27"/>
      <c r="N136" s="27"/>
      <c r="O136" s="27"/>
      <c r="P136" s="27"/>
      <c r="Q136" s="27"/>
      <c r="R136" s="27"/>
      <c r="S136" s="27"/>
      <c r="T136" s="27"/>
      <c r="U136" s="27"/>
      <c r="V136" s="27"/>
      <c r="W136" s="27"/>
      <c r="X136" s="27"/>
      <c r="Y136" s="27"/>
      <c r="Z136" s="27"/>
      <c r="AA136" s="27"/>
      <c r="AB136" s="27"/>
    </row>
    <row r="137" spans="1:28" x14ac:dyDescent="0.25">
      <c r="A137" s="27"/>
      <c r="B137" s="27"/>
      <c r="C137" s="27"/>
      <c r="D137" s="27"/>
      <c r="E137" s="27"/>
      <c r="F137" s="27"/>
      <c r="G137" s="27"/>
      <c r="H137" s="27"/>
      <c r="I137" s="27"/>
      <c r="J137" s="27"/>
      <c r="K137" s="27"/>
      <c r="L137" s="27"/>
      <c r="M137" s="27"/>
      <c r="N137" s="27"/>
      <c r="O137" s="27"/>
      <c r="P137" s="27"/>
      <c r="Q137" s="27"/>
      <c r="R137" s="27"/>
      <c r="S137" s="27"/>
      <c r="T137" s="27"/>
      <c r="U137" s="27"/>
      <c r="V137" s="27"/>
      <c r="W137" s="27"/>
      <c r="X137" s="27"/>
      <c r="Y137" s="27"/>
      <c r="Z137" s="27"/>
      <c r="AA137" s="27"/>
      <c r="AB137" s="27"/>
    </row>
    <row r="138" spans="1:28" x14ac:dyDescent="0.25">
      <c r="A138" s="27"/>
      <c r="B138" s="27"/>
      <c r="C138" s="27"/>
      <c r="D138" s="27"/>
      <c r="E138" s="27"/>
      <c r="F138" s="27"/>
      <c r="G138" s="27"/>
      <c r="H138" s="27"/>
      <c r="I138" s="27"/>
      <c r="J138" s="27"/>
      <c r="K138" s="27"/>
      <c r="L138" s="27"/>
      <c r="M138" s="27"/>
      <c r="N138" s="27"/>
      <c r="O138" s="27"/>
      <c r="P138" s="27"/>
      <c r="Q138" s="27"/>
      <c r="R138" s="27"/>
      <c r="S138" s="27"/>
      <c r="T138" s="27"/>
      <c r="U138" s="27"/>
      <c r="V138" s="27"/>
      <c r="W138" s="27"/>
      <c r="X138" s="27"/>
      <c r="Y138" s="27"/>
      <c r="Z138" s="27"/>
      <c r="AA138" s="27"/>
      <c r="AB138" s="27"/>
    </row>
    <row r="139" spans="1:28" x14ac:dyDescent="0.25">
      <c r="A139" s="27"/>
      <c r="B139" s="27"/>
      <c r="C139" s="27"/>
      <c r="D139" s="27"/>
      <c r="E139" s="27"/>
      <c r="F139" s="27"/>
      <c r="G139" s="27"/>
      <c r="H139" s="27"/>
      <c r="I139" s="27"/>
      <c r="J139" s="27"/>
      <c r="K139" s="27"/>
      <c r="L139" s="27"/>
      <c r="M139" s="27"/>
      <c r="N139" s="27"/>
      <c r="O139" s="27"/>
      <c r="P139" s="27"/>
      <c r="Q139" s="27"/>
      <c r="R139" s="27"/>
      <c r="S139" s="27"/>
      <c r="T139" s="27"/>
      <c r="U139" s="27"/>
      <c r="V139" s="27"/>
      <c r="W139" s="27"/>
      <c r="X139" s="27"/>
      <c r="Y139" s="27"/>
      <c r="Z139" s="27"/>
      <c r="AA139" s="27"/>
      <c r="AB139" s="27"/>
    </row>
    <row r="140" spans="1:28" x14ac:dyDescent="0.25">
      <c r="A140" s="27"/>
      <c r="B140" s="27"/>
      <c r="C140" s="27"/>
      <c r="D140" s="27"/>
      <c r="E140" s="27"/>
      <c r="F140" s="27"/>
      <c r="G140" s="27"/>
      <c r="H140" s="27"/>
      <c r="I140" s="27"/>
      <c r="J140" s="27"/>
      <c r="K140" s="27"/>
      <c r="L140" s="27"/>
      <c r="M140" s="27"/>
      <c r="N140" s="27"/>
      <c r="O140" s="27"/>
      <c r="P140" s="27"/>
      <c r="Q140" s="27"/>
      <c r="R140" s="27"/>
      <c r="S140" s="27"/>
      <c r="T140" s="27"/>
      <c r="U140" s="27"/>
      <c r="V140" s="27"/>
      <c r="W140" s="27"/>
      <c r="X140" s="27"/>
      <c r="Y140" s="27"/>
      <c r="Z140" s="27"/>
      <c r="AA140" s="27"/>
      <c r="AB140" s="27"/>
    </row>
    <row r="141" spans="1:28" x14ac:dyDescent="0.25">
      <c r="A141" s="27"/>
      <c r="B141" s="27"/>
      <c r="C141" s="27"/>
      <c r="D141" s="27"/>
      <c r="E141" s="27"/>
      <c r="F141" s="27"/>
      <c r="G141" s="27"/>
      <c r="H141" s="27"/>
      <c r="I141" s="27"/>
      <c r="J141" s="27"/>
      <c r="K141" s="27"/>
      <c r="L141" s="27"/>
      <c r="M141" s="27"/>
      <c r="N141" s="27"/>
      <c r="O141" s="27"/>
      <c r="P141" s="27"/>
      <c r="Q141" s="27"/>
      <c r="R141" s="27"/>
      <c r="S141" s="27"/>
      <c r="T141" s="27"/>
      <c r="U141" s="27"/>
      <c r="V141" s="27"/>
      <c r="W141" s="27"/>
      <c r="X141" s="27"/>
      <c r="Y141" s="27"/>
      <c r="Z141" s="27"/>
      <c r="AA141" s="27"/>
      <c r="AB141" s="27"/>
    </row>
    <row r="142" spans="1:28" x14ac:dyDescent="0.25">
      <c r="A142" s="27"/>
      <c r="B142" s="27"/>
      <c r="C142" s="27"/>
      <c r="D142" s="27"/>
      <c r="E142" s="27"/>
      <c r="F142" s="27"/>
      <c r="G142" s="27"/>
      <c r="H142" s="27"/>
      <c r="I142" s="27"/>
      <c r="J142" s="27"/>
      <c r="K142" s="27"/>
      <c r="L142" s="27"/>
      <c r="M142" s="27"/>
      <c r="N142" s="27"/>
      <c r="O142" s="27"/>
      <c r="P142" s="27"/>
      <c r="Q142" s="27"/>
      <c r="R142" s="27"/>
      <c r="S142" s="27"/>
      <c r="T142" s="27"/>
      <c r="U142" s="27"/>
      <c r="V142" s="27"/>
      <c r="W142" s="27"/>
      <c r="X142" s="27"/>
      <c r="Y142" s="27"/>
      <c r="Z142" s="27"/>
      <c r="AA142" s="27"/>
      <c r="AB142" s="27"/>
    </row>
    <row r="143" spans="1:28" x14ac:dyDescent="0.25">
      <c r="A143" s="27"/>
      <c r="B143" s="27"/>
      <c r="C143" s="27"/>
      <c r="D143" s="27"/>
      <c r="E143" s="27"/>
      <c r="F143" s="27"/>
      <c r="G143" s="27"/>
      <c r="H143" s="27"/>
      <c r="I143" s="27"/>
      <c r="J143" s="27"/>
      <c r="K143" s="27"/>
      <c r="L143" s="27"/>
      <c r="M143" s="27"/>
      <c r="N143" s="27"/>
      <c r="O143" s="27"/>
      <c r="P143" s="27"/>
      <c r="Q143" s="27"/>
      <c r="R143" s="27"/>
      <c r="S143" s="27"/>
      <c r="T143" s="27"/>
      <c r="U143" s="27"/>
      <c r="V143" s="27"/>
      <c r="W143" s="27"/>
      <c r="X143" s="27"/>
      <c r="Y143" s="27"/>
      <c r="Z143" s="27"/>
      <c r="AA143" s="27"/>
      <c r="AB143" s="27"/>
    </row>
    <row r="144" spans="1:28" x14ac:dyDescent="0.25">
      <c r="A144" s="27"/>
      <c r="B144" s="27"/>
      <c r="C144" s="27"/>
      <c r="D144" s="27"/>
      <c r="E144" s="27"/>
      <c r="F144" s="27"/>
      <c r="G144" s="27"/>
      <c r="H144" s="27"/>
      <c r="I144" s="27"/>
      <c r="J144" s="27"/>
      <c r="K144" s="27"/>
      <c r="L144" s="27"/>
      <c r="M144" s="27"/>
      <c r="N144" s="27"/>
      <c r="O144" s="27"/>
      <c r="P144" s="27"/>
      <c r="Q144" s="27"/>
      <c r="R144" s="27"/>
      <c r="S144" s="27"/>
      <c r="T144" s="27"/>
      <c r="U144" s="27"/>
      <c r="V144" s="27"/>
      <c r="W144" s="27"/>
      <c r="X144" s="27"/>
      <c r="Y144" s="27"/>
      <c r="Z144" s="27"/>
      <c r="AA144" s="27"/>
      <c r="AB144" s="27"/>
    </row>
    <row r="145" spans="1:28" x14ac:dyDescent="0.25">
      <c r="A145" s="27"/>
      <c r="B145" s="27"/>
      <c r="C145" s="27"/>
      <c r="D145" s="27"/>
      <c r="E145" s="27"/>
      <c r="F145" s="27"/>
      <c r="G145" s="27"/>
      <c r="H145" s="27"/>
      <c r="I145" s="27"/>
      <c r="J145" s="27"/>
      <c r="K145" s="27"/>
      <c r="L145" s="27"/>
      <c r="M145" s="27"/>
      <c r="N145" s="27"/>
      <c r="O145" s="27"/>
      <c r="P145" s="27"/>
      <c r="Q145" s="27"/>
      <c r="R145" s="27"/>
      <c r="S145" s="27"/>
      <c r="T145" s="27"/>
      <c r="U145" s="27"/>
      <c r="V145" s="27"/>
      <c r="W145" s="27"/>
      <c r="X145" s="27"/>
      <c r="Y145" s="27"/>
      <c r="Z145" s="27"/>
      <c r="AA145" s="27"/>
      <c r="AB145" s="27"/>
    </row>
    <row r="146" spans="1:28" x14ac:dyDescent="0.25">
      <c r="A146" s="27"/>
      <c r="B146" s="27"/>
      <c r="C146" s="27"/>
      <c r="D146" s="27"/>
      <c r="E146" s="27"/>
      <c r="F146" s="27"/>
      <c r="G146" s="27"/>
      <c r="H146" s="27"/>
      <c r="I146" s="27"/>
      <c r="J146" s="27"/>
      <c r="K146" s="27"/>
      <c r="L146" s="27"/>
      <c r="M146" s="27"/>
      <c r="N146" s="27"/>
      <c r="O146" s="27"/>
      <c r="P146" s="27"/>
      <c r="Q146" s="27"/>
      <c r="R146" s="27"/>
      <c r="S146" s="27"/>
      <c r="T146" s="27"/>
      <c r="U146" s="27"/>
      <c r="V146" s="27"/>
      <c r="W146" s="27"/>
      <c r="X146" s="27"/>
      <c r="Y146" s="27"/>
      <c r="Z146" s="27"/>
      <c r="AA146" s="27"/>
      <c r="AB146" s="27"/>
    </row>
    <row r="147" spans="1:28" x14ac:dyDescent="0.25">
      <c r="A147" s="27"/>
      <c r="B147" s="27"/>
      <c r="C147" s="27"/>
      <c r="D147" s="27"/>
      <c r="E147" s="27"/>
      <c r="F147" s="27"/>
      <c r="G147" s="27"/>
      <c r="H147" s="27"/>
      <c r="I147" s="27"/>
      <c r="J147" s="27"/>
      <c r="K147" s="27"/>
      <c r="L147" s="27"/>
      <c r="M147" s="27"/>
      <c r="N147" s="27"/>
      <c r="O147" s="27"/>
      <c r="P147" s="27"/>
      <c r="Q147" s="27"/>
      <c r="R147" s="27"/>
      <c r="S147" s="27"/>
      <c r="T147" s="27"/>
      <c r="U147" s="27"/>
      <c r="V147" s="27"/>
      <c r="W147" s="27"/>
      <c r="X147" s="27"/>
      <c r="Y147" s="27"/>
      <c r="Z147" s="27"/>
      <c r="AA147" s="27"/>
      <c r="AB147" s="27"/>
    </row>
    <row r="148" spans="1:28" x14ac:dyDescent="0.25">
      <c r="A148" s="27"/>
      <c r="B148" s="27"/>
      <c r="C148" s="27"/>
      <c r="D148" s="27"/>
      <c r="E148" s="27"/>
      <c r="F148" s="27"/>
      <c r="G148" s="27"/>
      <c r="H148" s="27"/>
      <c r="I148" s="27"/>
      <c r="J148" s="27"/>
      <c r="K148" s="27"/>
      <c r="L148" s="27"/>
      <c r="M148" s="27"/>
      <c r="N148" s="27"/>
      <c r="O148" s="27"/>
      <c r="P148" s="27"/>
      <c r="Q148" s="27"/>
      <c r="R148" s="27"/>
      <c r="S148" s="27"/>
      <c r="T148" s="27"/>
      <c r="U148" s="27"/>
      <c r="V148" s="27"/>
      <c r="W148" s="27"/>
      <c r="X148" s="27"/>
      <c r="Y148" s="27"/>
      <c r="Z148" s="27"/>
      <c r="AA148" s="27"/>
      <c r="AB148" s="27"/>
    </row>
    <row r="149" spans="1:28" x14ac:dyDescent="0.25">
      <c r="A149" s="27"/>
      <c r="B149" s="27"/>
      <c r="C149" s="27"/>
      <c r="D149" s="27"/>
      <c r="E149" s="27"/>
      <c r="F149" s="27"/>
      <c r="G149" s="27"/>
      <c r="H149" s="27"/>
      <c r="I149" s="27"/>
      <c r="J149" s="27"/>
      <c r="K149" s="27"/>
      <c r="L149" s="27"/>
      <c r="M149" s="27"/>
      <c r="N149" s="27"/>
      <c r="O149" s="27"/>
      <c r="P149" s="27"/>
      <c r="Q149" s="27"/>
      <c r="R149" s="27"/>
      <c r="S149" s="27"/>
      <c r="T149" s="27"/>
      <c r="U149" s="27"/>
      <c r="V149" s="27"/>
      <c r="W149" s="27"/>
      <c r="X149" s="27"/>
      <c r="Y149" s="27"/>
      <c r="Z149" s="27"/>
      <c r="AA149" s="27"/>
      <c r="AB149" s="27"/>
    </row>
    <row r="150" spans="1:28" x14ac:dyDescent="0.25">
      <c r="A150" s="27"/>
      <c r="B150" s="27"/>
      <c r="C150" s="27"/>
      <c r="D150" s="27"/>
      <c r="E150" s="27"/>
      <c r="F150" s="27"/>
      <c r="G150" s="27"/>
      <c r="H150" s="27"/>
      <c r="I150" s="27"/>
      <c r="J150" s="27"/>
      <c r="K150" s="27"/>
      <c r="L150" s="27"/>
      <c r="M150" s="27"/>
      <c r="N150" s="27"/>
      <c r="O150" s="27"/>
      <c r="P150" s="27"/>
      <c r="Q150" s="27"/>
      <c r="R150" s="27"/>
      <c r="S150" s="27"/>
      <c r="T150" s="27"/>
      <c r="U150" s="27"/>
      <c r="V150" s="27"/>
      <c r="W150" s="27"/>
      <c r="X150" s="27"/>
      <c r="Y150" s="27"/>
      <c r="Z150" s="27"/>
      <c r="AA150" s="27"/>
      <c r="AB150" s="27"/>
    </row>
    <row r="151" spans="1:28" x14ac:dyDescent="0.25">
      <c r="A151" s="27"/>
      <c r="B151" s="27"/>
      <c r="C151" s="27"/>
      <c r="D151" s="27"/>
      <c r="E151" s="27"/>
      <c r="F151" s="27"/>
      <c r="G151" s="27"/>
      <c r="H151" s="27"/>
      <c r="I151" s="27"/>
      <c r="J151" s="27"/>
      <c r="K151" s="27"/>
      <c r="L151" s="27"/>
      <c r="M151" s="27"/>
      <c r="N151" s="27"/>
      <c r="O151" s="27"/>
      <c r="P151" s="27"/>
      <c r="Q151" s="27"/>
      <c r="R151" s="27"/>
      <c r="S151" s="27"/>
      <c r="T151" s="27"/>
      <c r="U151" s="27"/>
      <c r="V151" s="27"/>
      <c r="W151" s="27"/>
      <c r="X151" s="27"/>
      <c r="Y151" s="27"/>
      <c r="Z151" s="27"/>
      <c r="AA151" s="27"/>
      <c r="AB151" s="27"/>
    </row>
    <row r="152" spans="1:28" x14ac:dyDescent="0.25">
      <c r="A152" s="27"/>
      <c r="B152" s="27"/>
      <c r="C152" s="27"/>
      <c r="D152" s="27"/>
      <c r="E152" s="27"/>
      <c r="F152" s="27"/>
      <c r="G152" s="27"/>
      <c r="H152" s="27"/>
      <c r="I152" s="27"/>
      <c r="J152" s="27"/>
      <c r="K152" s="27"/>
      <c r="L152" s="27"/>
      <c r="M152" s="27"/>
      <c r="N152" s="27"/>
      <c r="O152" s="27"/>
      <c r="P152" s="27"/>
      <c r="Q152" s="27"/>
      <c r="R152" s="27"/>
      <c r="S152" s="27"/>
      <c r="T152" s="27"/>
      <c r="U152" s="27"/>
      <c r="V152" s="27"/>
      <c r="W152" s="27"/>
      <c r="X152" s="27"/>
      <c r="Y152" s="27"/>
      <c r="Z152" s="27"/>
      <c r="AA152" s="27"/>
      <c r="AB152" s="27"/>
    </row>
    <row r="153" spans="1:28" x14ac:dyDescent="0.25">
      <c r="A153" s="27"/>
      <c r="B153" s="27"/>
      <c r="C153" s="27"/>
      <c r="D153" s="27"/>
      <c r="E153" s="27"/>
      <c r="F153" s="27"/>
      <c r="G153" s="27"/>
      <c r="H153" s="27"/>
      <c r="I153" s="27"/>
      <c r="J153" s="27"/>
      <c r="K153" s="27"/>
      <c r="L153" s="27"/>
      <c r="M153" s="27"/>
      <c r="N153" s="27"/>
      <c r="O153" s="27"/>
      <c r="P153" s="27"/>
      <c r="Q153" s="27"/>
      <c r="R153" s="27"/>
      <c r="S153" s="27"/>
      <c r="T153" s="27"/>
      <c r="U153" s="27"/>
      <c r="V153" s="27"/>
      <c r="W153" s="27"/>
      <c r="X153" s="27"/>
      <c r="Y153" s="27"/>
      <c r="Z153" s="27"/>
      <c r="AA153" s="27"/>
      <c r="AB153" s="27"/>
    </row>
    <row r="154" spans="1:28" x14ac:dyDescent="0.25">
      <c r="A154" s="27"/>
      <c r="B154" s="27"/>
      <c r="C154" s="27"/>
      <c r="D154" s="27"/>
      <c r="E154" s="27"/>
      <c r="F154" s="27"/>
      <c r="G154" s="27"/>
      <c r="H154" s="27"/>
      <c r="I154" s="27"/>
      <c r="J154" s="27"/>
      <c r="K154" s="27"/>
      <c r="L154" s="27"/>
      <c r="M154" s="27"/>
      <c r="N154" s="27"/>
      <c r="O154" s="27"/>
      <c r="P154" s="27"/>
      <c r="Q154" s="27"/>
      <c r="R154" s="27"/>
      <c r="S154" s="27"/>
      <c r="T154" s="27"/>
      <c r="U154" s="27"/>
      <c r="V154" s="27"/>
      <c r="W154" s="27"/>
      <c r="X154" s="27"/>
      <c r="Y154" s="27"/>
      <c r="Z154" s="27"/>
      <c r="AA154" s="27"/>
      <c r="AB154" s="27"/>
    </row>
    <row r="155" spans="1:28" x14ac:dyDescent="0.25">
      <c r="A155" s="27"/>
      <c r="B155" s="27"/>
      <c r="C155" s="27"/>
      <c r="D155" s="27"/>
      <c r="E155" s="27"/>
      <c r="F155" s="27"/>
      <c r="G155" s="27"/>
      <c r="H155" s="27"/>
      <c r="I155" s="27"/>
      <c r="J155" s="27"/>
      <c r="K155" s="27"/>
      <c r="L155" s="27"/>
      <c r="M155" s="27"/>
      <c r="N155" s="27"/>
      <c r="O155" s="27"/>
      <c r="P155" s="27"/>
      <c r="Q155" s="27"/>
      <c r="R155" s="27"/>
      <c r="S155" s="27"/>
      <c r="T155" s="27"/>
      <c r="U155" s="27"/>
      <c r="V155" s="27"/>
      <c r="W155" s="27"/>
      <c r="X155" s="27"/>
      <c r="Y155" s="27"/>
      <c r="Z155" s="27"/>
      <c r="AA155" s="27"/>
      <c r="AB155" s="27"/>
    </row>
    <row r="156" spans="1:28" x14ac:dyDescent="0.25">
      <c r="A156" s="27"/>
      <c r="B156" s="27"/>
      <c r="C156" s="27"/>
      <c r="D156" s="27"/>
      <c r="E156" s="27"/>
      <c r="F156" s="27"/>
      <c r="G156" s="27"/>
      <c r="H156" s="27"/>
      <c r="I156" s="27"/>
      <c r="J156" s="27"/>
      <c r="K156" s="27"/>
      <c r="L156" s="27"/>
      <c r="M156" s="27"/>
      <c r="N156" s="27"/>
      <c r="O156" s="27"/>
      <c r="P156" s="27"/>
      <c r="Q156" s="27"/>
      <c r="R156" s="27"/>
      <c r="S156" s="27"/>
      <c r="T156" s="27"/>
      <c r="U156" s="27"/>
      <c r="V156" s="27"/>
      <c r="W156" s="27"/>
      <c r="X156" s="27"/>
      <c r="Y156" s="27"/>
      <c r="Z156" s="27"/>
      <c r="AA156" s="27"/>
      <c r="AB156" s="27"/>
    </row>
    <row r="157" spans="1:28" x14ac:dyDescent="0.25">
      <c r="A157" s="27"/>
      <c r="B157" s="27"/>
      <c r="C157" s="27"/>
      <c r="D157" s="27"/>
      <c r="E157" s="27"/>
      <c r="F157" s="27"/>
      <c r="G157" s="27"/>
      <c r="H157" s="27"/>
      <c r="I157" s="27"/>
      <c r="J157" s="27"/>
      <c r="K157" s="27"/>
      <c r="L157" s="27"/>
      <c r="M157" s="27"/>
      <c r="N157" s="27"/>
      <c r="O157" s="27"/>
      <c r="P157" s="27"/>
      <c r="Q157" s="27"/>
      <c r="R157" s="27"/>
      <c r="S157" s="27"/>
      <c r="T157" s="27"/>
      <c r="U157" s="27"/>
      <c r="V157" s="27"/>
      <c r="W157" s="27"/>
      <c r="X157" s="27"/>
      <c r="Y157" s="27"/>
      <c r="Z157" s="27"/>
      <c r="AA157" s="27"/>
      <c r="AB157" s="27"/>
    </row>
    <row r="158" spans="1:28" x14ac:dyDescent="0.25">
      <c r="A158" s="27"/>
      <c r="B158" s="27"/>
      <c r="C158" s="27"/>
      <c r="D158" s="27"/>
      <c r="E158" s="27"/>
      <c r="F158" s="27"/>
      <c r="G158" s="27"/>
      <c r="H158" s="27"/>
      <c r="I158" s="27"/>
      <c r="J158" s="27"/>
      <c r="K158" s="27"/>
      <c r="L158" s="27"/>
      <c r="M158" s="27"/>
      <c r="N158" s="27"/>
      <c r="O158" s="27"/>
      <c r="P158" s="27"/>
      <c r="Q158" s="27"/>
      <c r="R158" s="27"/>
      <c r="S158" s="27"/>
      <c r="T158" s="27"/>
      <c r="U158" s="27"/>
      <c r="V158" s="27"/>
      <c r="W158" s="27"/>
      <c r="X158" s="27"/>
      <c r="Y158" s="27"/>
      <c r="Z158" s="27"/>
      <c r="AA158" s="27"/>
      <c r="AB158" s="27"/>
    </row>
    <row r="159" spans="1:28" x14ac:dyDescent="0.25">
      <c r="A159" s="27"/>
      <c r="B159" s="27"/>
      <c r="C159" s="27"/>
      <c r="D159" s="27"/>
      <c r="E159" s="27"/>
      <c r="F159" s="27"/>
      <c r="G159" s="27"/>
      <c r="H159" s="27"/>
      <c r="I159" s="27"/>
      <c r="J159" s="27"/>
      <c r="K159" s="27"/>
      <c r="L159" s="27"/>
      <c r="M159" s="27"/>
      <c r="N159" s="27"/>
      <c r="O159" s="27"/>
      <c r="P159" s="27"/>
      <c r="Q159" s="27"/>
      <c r="R159" s="27"/>
      <c r="S159" s="27"/>
      <c r="T159" s="27"/>
      <c r="U159" s="27"/>
      <c r="V159" s="27"/>
      <c r="W159" s="27"/>
      <c r="X159" s="27"/>
      <c r="Y159" s="27"/>
      <c r="Z159" s="27"/>
      <c r="AA159" s="27"/>
      <c r="AB159" s="27"/>
    </row>
    <row r="160" spans="1:28" x14ac:dyDescent="0.25">
      <c r="A160" s="27"/>
      <c r="B160" s="27"/>
      <c r="C160" s="27"/>
      <c r="D160" s="27"/>
      <c r="E160" s="27"/>
      <c r="F160" s="27"/>
      <c r="G160" s="27"/>
      <c r="H160" s="27"/>
      <c r="I160" s="27"/>
      <c r="J160" s="27"/>
      <c r="K160" s="27"/>
      <c r="L160" s="27"/>
      <c r="M160" s="27"/>
      <c r="N160" s="27"/>
      <c r="O160" s="27"/>
      <c r="P160" s="27"/>
      <c r="Q160" s="27"/>
      <c r="R160" s="27"/>
      <c r="S160" s="27"/>
      <c r="T160" s="27"/>
      <c r="U160" s="27"/>
      <c r="V160" s="27"/>
      <c r="W160" s="27"/>
      <c r="X160" s="27"/>
      <c r="Y160" s="27"/>
      <c r="Z160" s="27"/>
      <c r="AA160" s="27"/>
      <c r="AB160" s="27"/>
    </row>
    <row r="161" spans="1:28" x14ac:dyDescent="0.25">
      <c r="A161" s="27"/>
      <c r="B161" s="27"/>
      <c r="C161" s="27"/>
      <c r="D161" s="27"/>
      <c r="E161" s="27"/>
      <c r="F161" s="27"/>
      <c r="G161" s="27"/>
      <c r="H161" s="27"/>
      <c r="I161" s="27"/>
      <c r="J161" s="27"/>
      <c r="K161" s="27"/>
      <c r="L161" s="27"/>
      <c r="M161" s="27"/>
      <c r="N161" s="27"/>
      <c r="O161" s="27"/>
      <c r="P161" s="27"/>
      <c r="Q161" s="27"/>
      <c r="R161" s="27"/>
      <c r="S161" s="27"/>
      <c r="T161" s="27"/>
      <c r="U161" s="27"/>
      <c r="V161" s="27"/>
      <c r="W161" s="27"/>
      <c r="X161" s="27"/>
      <c r="Y161" s="27"/>
      <c r="Z161" s="27"/>
      <c r="AA161" s="27"/>
      <c r="AB161" s="27"/>
    </row>
    <row r="162" spans="1:28" x14ac:dyDescent="0.25">
      <c r="A162" s="27"/>
      <c r="B162" s="27"/>
      <c r="C162" s="27"/>
      <c r="D162" s="27"/>
      <c r="E162" s="27"/>
      <c r="F162" s="27"/>
      <c r="G162" s="27"/>
      <c r="H162" s="27"/>
      <c r="I162" s="27"/>
      <c r="J162" s="27"/>
      <c r="K162" s="27"/>
      <c r="L162" s="27"/>
      <c r="M162" s="27"/>
      <c r="N162" s="27"/>
      <c r="O162" s="27"/>
      <c r="P162" s="27"/>
      <c r="Q162" s="27"/>
      <c r="R162" s="27"/>
      <c r="S162" s="27"/>
      <c r="T162" s="27"/>
      <c r="U162" s="27"/>
      <c r="V162" s="27"/>
      <c r="W162" s="27"/>
      <c r="X162" s="27"/>
      <c r="Y162" s="27"/>
      <c r="Z162" s="27"/>
      <c r="AA162" s="27"/>
      <c r="AB162" s="27"/>
    </row>
    <row r="163" spans="1:28" x14ac:dyDescent="0.25">
      <c r="A163" s="27"/>
      <c r="B163" s="27"/>
      <c r="C163" s="27"/>
      <c r="D163" s="27"/>
      <c r="E163" s="27"/>
      <c r="F163" s="27"/>
      <c r="G163" s="27"/>
      <c r="H163" s="27"/>
      <c r="I163" s="27"/>
      <c r="J163" s="27"/>
      <c r="K163" s="27"/>
      <c r="L163" s="27"/>
      <c r="M163" s="27"/>
      <c r="N163" s="27"/>
      <c r="O163" s="27"/>
      <c r="P163" s="27"/>
      <c r="Q163" s="27"/>
      <c r="R163" s="27"/>
      <c r="S163" s="27"/>
      <c r="T163" s="27"/>
      <c r="U163" s="27"/>
      <c r="V163" s="27"/>
      <c r="W163" s="27"/>
      <c r="X163" s="27"/>
      <c r="Y163" s="27"/>
      <c r="Z163" s="27"/>
      <c r="AA163" s="27"/>
      <c r="AB163" s="27"/>
    </row>
    <row r="164" spans="1:28" x14ac:dyDescent="0.25">
      <c r="A164" s="27"/>
      <c r="B164" s="27"/>
      <c r="C164" s="27"/>
      <c r="D164" s="27"/>
      <c r="E164" s="27"/>
      <c r="F164" s="27"/>
      <c r="G164" s="27"/>
      <c r="H164" s="27"/>
      <c r="I164" s="27"/>
      <c r="J164" s="27"/>
      <c r="K164" s="27"/>
      <c r="L164" s="27"/>
      <c r="M164" s="27"/>
      <c r="N164" s="27"/>
      <c r="O164" s="27"/>
      <c r="P164" s="27"/>
      <c r="Q164" s="27"/>
      <c r="R164" s="27"/>
      <c r="S164" s="27"/>
      <c r="T164" s="27"/>
      <c r="U164" s="27"/>
      <c r="V164" s="27"/>
      <c r="W164" s="27"/>
      <c r="X164" s="27"/>
      <c r="Y164" s="27"/>
      <c r="Z164" s="27"/>
      <c r="AA164" s="27"/>
      <c r="AB164" s="27"/>
    </row>
    <row r="165" spans="1:28" x14ac:dyDescent="0.25">
      <c r="A165" s="27"/>
      <c r="B165" s="27"/>
      <c r="C165" s="27"/>
      <c r="D165" s="27"/>
      <c r="E165" s="27"/>
      <c r="F165" s="27"/>
      <c r="G165" s="27"/>
      <c r="H165" s="27"/>
      <c r="I165" s="27"/>
      <c r="J165" s="27"/>
      <c r="K165" s="27"/>
      <c r="L165" s="27"/>
      <c r="M165" s="27"/>
      <c r="N165" s="27"/>
      <c r="O165" s="27"/>
      <c r="P165" s="27"/>
      <c r="Q165" s="27"/>
      <c r="R165" s="27"/>
      <c r="S165" s="27"/>
      <c r="T165" s="27"/>
      <c r="U165" s="27"/>
      <c r="V165" s="27"/>
      <c r="W165" s="27"/>
      <c r="X165" s="27"/>
      <c r="Y165" s="27"/>
      <c r="Z165" s="27"/>
      <c r="AA165" s="27"/>
      <c r="AB165" s="27"/>
    </row>
    <row r="166" spans="1:28" x14ac:dyDescent="0.25">
      <c r="A166" s="27"/>
      <c r="B166" s="27"/>
      <c r="C166" s="27"/>
      <c r="D166" s="27"/>
      <c r="E166" s="27"/>
      <c r="F166" s="27"/>
      <c r="G166" s="27"/>
      <c r="H166" s="27"/>
      <c r="I166" s="27"/>
      <c r="J166" s="27"/>
      <c r="K166" s="27"/>
      <c r="L166" s="27"/>
      <c r="M166" s="27"/>
      <c r="N166" s="27"/>
      <c r="O166" s="27"/>
      <c r="P166" s="27"/>
      <c r="Q166" s="27"/>
      <c r="R166" s="27"/>
      <c r="S166" s="27"/>
      <c r="T166" s="27"/>
      <c r="U166" s="27"/>
      <c r="V166" s="27"/>
      <c r="W166" s="27"/>
      <c r="X166" s="27"/>
      <c r="Y166" s="27"/>
      <c r="Z166" s="27"/>
      <c r="AA166" s="27"/>
      <c r="AB166" s="27"/>
    </row>
    <row r="167" spans="1:28" x14ac:dyDescent="0.25">
      <c r="A167" s="27"/>
      <c r="B167" s="27"/>
      <c r="C167" s="27"/>
      <c r="D167" s="27"/>
      <c r="E167" s="27"/>
      <c r="F167" s="27"/>
      <c r="G167" s="27"/>
      <c r="H167" s="27"/>
      <c r="I167" s="27"/>
      <c r="J167" s="27"/>
      <c r="K167" s="27"/>
      <c r="L167" s="27"/>
      <c r="M167" s="27"/>
      <c r="N167" s="27"/>
      <c r="O167" s="27"/>
      <c r="P167" s="27"/>
      <c r="Q167" s="27"/>
      <c r="R167" s="27"/>
      <c r="S167" s="27"/>
      <c r="T167" s="27"/>
      <c r="U167" s="27"/>
      <c r="V167" s="27"/>
      <c r="W167" s="27"/>
      <c r="X167" s="27"/>
      <c r="Y167" s="27"/>
      <c r="Z167" s="27"/>
      <c r="AA167" s="27"/>
      <c r="AB167" s="27"/>
    </row>
    <row r="168" spans="1:28" x14ac:dyDescent="0.25">
      <c r="A168" s="27"/>
      <c r="B168" s="27"/>
      <c r="C168" s="27"/>
      <c r="D168" s="27"/>
      <c r="E168" s="27"/>
      <c r="F168" s="27"/>
      <c r="G168" s="27"/>
      <c r="H168" s="27"/>
      <c r="I168" s="27"/>
      <c r="J168" s="27"/>
      <c r="K168" s="27"/>
      <c r="L168" s="27"/>
      <c r="M168" s="27"/>
      <c r="N168" s="27"/>
      <c r="O168" s="27"/>
      <c r="P168" s="27"/>
      <c r="Q168" s="27"/>
      <c r="R168" s="27"/>
      <c r="S168" s="27"/>
      <c r="T168" s="27"/>
      <c r="U168" s="27"/>
      <c r="V168" s="27"/>
      <c r="W168" s="27"/>
      <c r="X168" s="27"/>
      <c r="Y168" s="27"/>
      <c r="Z168" s="27"/>
      <c r="AA168" s="27"/>
      <c r="AB168" s="27"/>
    </row>
    <row r="169" spans="1:28" x14ac:dyDescent="0.25">
      <c r="A169" s="27"/>
      <c r="B169" s="27"/>
      <c r="C169" s="27"/>
      <c r="D169" s="27"/>
      <c r="E169" s="27"/>
      <c r="F169" s="27"/>
      <c r="G169" s="27"/>
      <c r="H169" s="27"/>
      <c r="I169" s="27"/>
      <c r="J169" s="27"/>
      <c r="K169" s="27"/>
      <c r="L169" s="27"/>
      <c r="M169" s="27"/>
      <c r="N169" s="27"/>
      <c r="O169" s="27"/>
      <c r="P169" s="27"/>
      <c r="Q169" s="27"/>
      <c r="R169" s="27"/>
      <c r="S169" s="27"/>
      <c r="T169" s="27"/>
      <c r="U169" s="27"/>
      <c r="V169" s="27"/>
      <c r="W169" s="27"/>
      <c r="X169" s="27"/>
      <c r="Y169" s="27"/>
      <c r="Z169" s="27"/>
      <c r="AA169" s="27"/>
      <c r="AB169" s="27"/>
    </row>
    <row r="170" spans="1:28" x14ac:dyDescent="0.25">
      <c r="A170" s="27"/>
      <c r="B170" s="27"/>
      <c r="C170" s="27"/>
      <c r="D170" s="27"/>
      <c r="E170" s="27"/>
      <c r="F170" s="27"/>
      <c r="G170" s="27"/>
      <c r="H170" s="27"/>
      <c r="I170" s="27"/>
      <c r="J170" s="27"/>
      <c r="K170" s="27"/>
      <c r="L170" s="27"/>
      <c r="M170" s="27"/>
      <c r="N170" s="27"/>
      <c r="O170" s="27"/>
      <c r="P170" s="27"/>
      <c r="Q170" s="27"/>
      <c r="R170" s="27"/>
      <c r="S170" s="27"/>
      <c r="T170" s="27"/>
      <c r="U170" s="27"/>
      <c r="V170" s="27"/>
      <c r="W170" s="27"/>
      <c r="X170" s="27"/>
      <c r="Y170" s="27"/>
      <c r="Z170" s="27"/>
      <c r="AA170" s="27"/>
      <c r="AB170" s="27"/>
    </row>
    <row r="171" spans="1:28" x14ac:dyDescent="0.25">
      <c r="A171" s="27"/>
      <c r="B171" s="27"/>
      <c r="C171" s="27"/>
      <c r="D171" s="27"/>
      <c r="E171" s="27"/>
      <c r="F171" s="27"/>
      <c r="G171" s="27"/>
      <c r="H171" s="27"/>
      <c r="I171" s="27"/>
      <c r="J171" s="27"/>
      <c r="K171" s="27"/>
      <c r="L171" s="27"/>
      <c r="M171" s="27"/>
      <c r="N171" s="27"/>
      <c r="O171" s="27"/>
      <c r="P171" s="27"/>
      <c r="Q171" s="27"/>
      <c r="R171" s="27"/>
      <c r="S171" s="27"/>
      <c r="T171" s="27"/>
      <c r="U171" s="27"/>
      <c r="V171" s="27"/>
      <c r="W171" s="27"/>
      <c r="X171" s="27"/>
      <c r="Y171" s="27"/>
      <c r="Z171" s="27"/>
      <c r="AA171" s="27"/>
      <c r="AB171" s="27"/>
    </row>
    <row r="172" spans="1:28" x14ac:dyDescent="0.25">
      <c r="A172" s="27"/>
      <c r="B172" s="27"/>
      <c r="C172" s="27"/>
      <c r="D172" s="27"/>
      <c r="E172" s="27"/>
      <c r="F172" s="27"/>
      <c r="G172" s="27"/>
      <c r="H172" s="27"/>
      <c r="I172" s="27"/>
      <c r="J172" s="27"/>
      <c r="K172" s="27"/>
      <c r="L172" s="27"/>
      <c r="M172" s="27"/>
      <c r="N172" s="27"/>
      <c r="O172" s="27"/>
      <c r="P172" s="27"/>
      <c r="Q172" s="27"/>
      <c r="R172" s="27"/>
      <c r="S172" s="27"/>
      <c r="T172" s="27"/>
      <c r="U172" s="27"/>
      <c r="V172" s="27"/>
      <c r="W172" s="27"/>
      <c r="X172" s="27"/>
      <c r="Y172" s="27"/>
      <c r="Z172" s="27"/>
      <c r="AA172" s="27"/>
      <c r="AB172" s="27"/>
    </row>
    <row r="173" spans="1:28" x14ac:dyDescent="0.25">
      <c r="A173" s="27"/>
      <c r="B173" s="27"/>
      <c r="C173" s="27"/>
      <c r="D173" s="27"/>
      <c r="E173" s="27"/>
      <c r="F173" s="27"/>
      <c r="G173" s="27"/>
      <c r="H173" s="27"/>
      <c r="I173" s="27"/>
      <c r="J173" s="27"/>
      <c r="K173" s="27"/>
      <c r="L173" s="27"/>
      <c r="M173" s="27"/>
      <c r="N173" s="27"/>
      <c r="O173" s="27"/>
      <c r="P173" s="27"/>
      <c r="Q173" s="27"/>
      <c r="R173" s="27"/>
      <c r="S173" s="27"/>
      <c r="T173" s="27"/>
      <c r="U173" s="27"/>
      <c r="V173" s="27"/>
      <c r="W173" s="27"/>
      <c r="X173" s="27"/>
      <c r="Y173" s="27"/>
      <c r="Z173" s="27"/>
      <c r="AA173" s="27"/>
      <c r="AB173" s="27"/>
    </row>
    <row r="174" spans="1:28" x14ac:dyDescent="0.25">
      <c r="A174" s="27"/>
      <c r="B174" s="27"/>
      <c r="C174" s="27"/>
      <c r="D174" s="27"/>
      <c r="E174" s="27"/>
      <c r="F174" s="27"/>
      <c r="G174" s="27"/>
      <c r="H174" s="27"/>
      <c r="I174" s="27"/>
      <c r="J174" s="27"/>
      <c r="K174" s="27"/>
      <c r="L174" s="27"/>
      <c r="M174" s="27"/>
      <c r="N174" s="27"/>
      <c r="O174" s="27"/>
      <c r="P174" s="27"/>
      <c r="Q174" s="27"/>
      <c r="R174" s="27"/>
      <c r="S174" s="27"/>
      <c r="T174" s="27"/>
      <c r="U174" s="27"/>
      <c r="V174" s="27"/>
      <c r="W174" s="27"/>
      <c r="X174" s="27"/>
      <c r="Y174" s="27"/>
      <c r="Z174" s="27"/>
      <c r="AA174" s="27"/>
      <c r="AB174" s="27"/>
    </row>
    <row r="175" spans="1:28" x14ac:dyDescent="0.25">
      <c r="A175" s="27"/>
      <c r="B175" s="27"/>
      <c r="C175" s="27"/>
      <c r="D175" s="27"/>
      <c r="E175" s="27"/>
      <c r="F175" s="27"/>
      <c r="G175" s="27"/>
      <c r="H175" s="27"/>
      <c r="I175" s="27"/>
      <c r="J175" s="27"/>
      <c r="K175" s="27"/>
      <c r="L175" s="27"/>
      <c r="M175" s="27"/>
      <c r="N175" s="27"/>
      <c r="O175" s="27"/>
      <c r="P175" s="27"/>
      <c r="Q175" s="27"/>
      <c r="R175" s="27"/>
      <c r="S175" s="27"/>
      <c r="T175" s="27"/>
      <c r="U175" s="27"/>
      <c r="V175" s="27"/>
      <c r="W175" s="27"/>
      <c r="X175" s="27"/>
      <c r="Y175" s="27"/>
      <c r="Z175" s="27"/>
      <c r="AA175" s="27"/>
      <c r="AB175" s="27"/>
    </row>
    <row r="176" spans="1:28" x14ac:dyDescent="0.25">
      <c r="A176" s="27"/>
      <c r="B176" s="27"/>
      <c r="C176" s="27"/>
      <c r="D176" s="27"/>
      <c r="E176" s="27"/>
      <c r="F176" s="27"/>
      <c r="G176" s="27"/>
      <c r="H176" s="27"/>
      <c r="I176" s="27"/>
      <c r="J176" s="27"/>
      <c r="K176" s="27"/>
      <c r="L176" s="27"/>
      <c r="M176" s="27"/>
      <c r="N176" s="27"/>
      <c r="O176" s="27"/>
      <c r="P176" s="27"/>
      <c r="Q176" s="27"/>
      <c r="R176" s="27"/>
      <c r="S176" s="27"/>
      <c r="T176" s="27"/>
      <c r="U176" s="27"/>
      <c r="V176" s="27"/>
      <c r="W176" s="27"/>
      <c r="X176" s="27"/>
      <c r="Y176" s="27"/>
      <c r="Z176" s="27"/>
      <c r="AA176" s="27"/>
      <c r="AB176" s="27"/>
    </row>
    <row r="177" spans="1:28" x14ac:dyDescent="0.25">
      <c r="A177" s="27"/>
      <c r="B177" s="27"/>
      <c r="C177" s="27"/>
      <c r="D177" s="27"/>
      <c r="E177" s="27"/>
      <c r="F177" s="27"/>
      <c r="G177" s="27"/>
      <c r="H177" s="27"/>
      <c r="I177" s="27"/>
      <c r="J177" s="27"/>
      <c r="K177" s="27"/>
      <c r="L177" s="27"/>
      <c r="M177" s="27"/>
      <c r="N177" s="27"/>
      <c r="O177" s="27"/>
      <c r="P177" s="27"/>
      <c r="Q177" s="27"/>
      <c r="R177" s="27"/>
      <c r="S177" s="27"/>
      <c r="T177" s="27"/>
      <c r="U177" s="27"/>
      <c r="V177" s="27"/>
      <c r="W177" s="27"/>
      <c r="X177" s="27"/>
      <c r="Y177" s="27"/>
      <c r="Z177" s="27"/>
      <c r="AA177" s="27"/>
      <c r="AB177" s="27"/>
    </row>
    <row r="178" spans="1:28" x14ac:dyDescent="0.25">
      <c r="A178" s="27"/>
      <c r="B178" s="27"/>
      <c r="C178" s="27"/>
      <c r="D178" s="27"/>
      <c r="E178" s="27"/>
      <c r="F178" s="27"/>
      <c r="G178" s="27"/>
      <c r="H178" s="27"/>
      <c r="I178" s="27"/>
      <c r="J178" s="27"/>
      <c r="K178" s="27"/>
      <c r="L178" s="27"/>
      <c r="M178" s="27"/>
      <c r="N178" s="27"/>
      <c r="O178" s="27"/>
      <c r="P178" s="27"/>
      <c r="Q178" s="27"/>
      <c r="R178" s="27"/>
      <c r="S178" s="27"/>
      <c r="T178" s="27"/>
      <c r="U178" s="27"/>
      <c r="V178" s="27"/>
      <c r="W178" s="27"/>
      <c r="X178" s="27"/>
      <c r="Y178" s="27"/>
      <c r="Z178" s="27"/>
      <c r="AA178" s="27"/>
      <c r="AB178" s="27"/>
    </row>
    <row r="179" spans="1:28" x14ac:dyDescent="0.25">
      <c r="A179" s="27"/>
      <c r="B179" s="27"/>
      <c r="C179" s="27"/>
      <c r="D179" s="27"/>
      <c r="E179" s="27"/>
      <c r="F179" s="27"/>
      <c r="G179" s="27"/>
      <c r="H179" s="27"/>
      <c r="I179" s="27"/>
      <c r="J179" s="27"/>
      <c r="K179" s="27"/>
      <c r="L179" s="27"/>
      <c r="M179" s="27"/>
      <c r="N179" s="27"/>
      <c r="O179" s="27"/>
      <c r="P179" s="27"/>
      <c r="Q179" s="27"/>
      <c r="R179" s="27"/>
      <c r="S179" s="27"/>
      <c r="T179" s="27"/>
      <c r="U179" s="27"/>
      <c r="V179" s="27"/>
      <c r="W179" s="27"/>
      <c r="X179" s="27"/>
      <c r="Y179" s="27"/>
      <c r="Z179" s="27"/>
      <c r="AA179" s="27"/>
      <c r="AB179" s="27"/>
    </row>
    <row r="180" spans="1:28" x14ac:dyDescent="0.25">
      <c r="A180" s="27"/>
      <c r="B180" s="27"/>
      <c r="C180" s="27"/>
      <c r="D180" s="27"/>
      <c r="E180" s="27"/>
      <c r="F180" s="27"/>
      <c r="G180" s="27"/>
      <c r="H180" s="27"/>
      <c r="I180" s="27"/>
      <c r="J180" s="27"/>
      <c r="K180" s="27"/>
      <c r="L180" s="27"/>
      <c r="M180" s="27"/>
      <c r="N180" s="27"/>
      <c r="O180" s="27"/>
      <c r="P180" s="27"/>
      <c r="Q180" s="27"/>
      <c r="R180" s="27"/>
      <c r="S180" s="27"/>
      <c r="T180" s="27"/>
      <c r="U180" s="27"/>
      <c r="V180" s="27"/>
      <c r="W180" s="27"/>
      <c r="X180" s="27"/>
      <c r="Y180" s="27"/>
      <c r="Z180" s="27"/>
      <c r="AA180" s="27"/>
      <c r="AB180" s="27"/>
    </row>
    <row r="181" spans="1:28" x14ac:dyDescent="0.25">
      <c r="A181" s="27"/>
      <c r="B181" s="27"/>
      <c r="C181" s="27"/>
      <c r="D181" s="27"/>
      <c r="E181" s="27"/>
      <c r="F181" s="27"/>
      <c r="G181" s="27"/>
      <c r="H181" s="27"/>
      <c r="I181" s="27"/>
      <c r="J181" s="27"/>
      <c r="K181" s="27"/>
      <c r="L181" s="27"/>
      <c r="M181" s="27"/>
      <c r="N181" s="27"/>
      <c r="O181" s="27"/>
      <c r="P181" s="27"/>
      <c r="Q181" s="27"/>
      <c r="R181" s="27"/>
      <c r="S181" s="27"/>
      <c r="T181" s="27"/>
      <c r="U181" s="27"/>
      <c r="V181" s="27"/>
      <c r="W181" s="27"/>
      <c r="X181" s="27"/>
      <c r="Y181" s="27"/>
      <c r="Z181" s="27"/>
      <c r="AA181" s="27"/>
      <c r="AB181" s="27"/>
    </row>
    <row r="182" spans="1:28" x14ac:dyDescent="0.25">
      <c r="A182" s="27"/>
      <c r="B182" s="27"/>
      <c r="C182" s="27"/>
      <c r="D182" s="27"/>
      <c r="E182" s="27"/>
      <c r="F182" s="27"/>
      <c r="G182" s="27"/>
      <c r="H182" s="27"/>
      <c r="I182" s="27"/>
      <c r="J182" s="27"/>
      <c r="K182" s="27"/>
      <c r="L182" s="27"/>
      <c r="M182" s="27"/>
      <c r="N182" s="27"/>
      <c r="O182" s="27"/>
      <c r="P182" s="27"/>
      <c r="Q182" s="27"/>
      <c r="R182" s="27"/>
      <c r="S182" s="27"/>
      <c r="T182" s="27"/>
      <c r="U182" s="27"/>
      <c r="V182" s="27"/>
      <c r="W182" s="27"/>
      <c r="X182" s="27"/>
      <c r="Y182" s="27"/>
      <c r="Z182" s="27"/>
      <c r="AA182" s="27"/>
      <c r="AB182" s="27"/>
    </row>
    <row r="183" spans="1:28" x14ac:dyDescent="0.25">
      <c r="A183" s="27"/>
      <c r="B183" s="27"/>
      <c r="C183" s="27"/>
      <c r="D183" s="27"/>
      <c r="E183" s="27"/>
      <c r="F183" s="27"/>
      <c r="G183" s="27"/>
      <c r="H183" s="27"/>
      <c r="I183" s="27"/>
      <c r="J183" s="27"/>
      <c r="K183" s="27"/>
      <c r="L183" s="27"/>
      <c r="M183" s="27"/>
      <c r="N183" s="27"/>
      <c r="O183" s="27"/>
      <c r="P183" s="27"/>
      <c r="Q183" s="27"/>
      <c r="R183" s="27"/>
      <c r="S183" s="27"/>
      <c r="T183" s="27"/>
      <c r="U183" s="27"/>
      <c r="V183" s="27"/>
      <c r="W183" s="27"/>
      <c r="X183" s="27"/>
      <c r="Y183" s="27"/>
      <c r="Z183" s="27"/>
      <c r="AA183" s="27"/>
      <c r="AB183" s="27"/>
    </row>
    <row r="184" spans="1:28" x14ac:dyDescent="0.25">
      <c r="A184" s="27"/>
      <c r="B184" s="27"/>
      <c r="C184" s="27"/>
      <c r="D184" s="27"/>
      <c r="E184" s="27"/>
      <c r="F184" s="27"/>
      <c r="G184" s="27"/>
      <c r="H184" s="27"/>
      <c r="I184" s="27"/>
      <c r="J184" s="27"/>
      <c r="K184" s="27"/>
      <c r="L184" s="27"/>
      <c r="M184" s="27"/>
      <c r="N184" s="27"/>
      <c r="O184" s="27"/>
      <c r="P184" s="27"/>
      <c r="Q184" s="27"/>
      <c r="R184" s="27"/>
      <c r="S184" s="27"/>
      <c r="T184" s="27"/>
      <c r="U184" s="27"/>
      <c r="V184" s="27"/>
      <c r="W184" s="27"/>
      <c r="X184" s="27"/>
      <c r="Y184" s="27"/>
      <c r="Z184" s="27"/>
      <c r="AA184" s="27"/>
      <c r="AB184" s="27"/>
    </row>
    <row r="185" spans="1:28" x14ac:dyDescent="0.25">
      <c r="A185" s="27"/>
      <c r="B185" s="27"/>
      <c r="C185" s="27"/>
      <c r="D185" s="27"/>
      <c r="E185" s="27"/>
      <c r="F185" s="27"/>
      <c r="G185" s="27"/>
      <c r="H185" s="27"/>
      <c r="I185" s="27"/>
      <c r="J185" s="27"/>
      <c r="K185" s="27"/>
      <c r="L185" s="27"/>
      <c r="M185" s="27"/>
      <c r="N185" s="27"/>
      <c r="O185" s="27"/>
      <c r="P185" s="27"/>
      <c r="Q185" s="27"/>
      <c r="R185" s="27"/>
      <c r="S185" s="27"/>
      <c r="T185" s="27"/>
      <c r="U185" s="27"/>
      <c r="V185" s="27"/>
      <c r="W185" s="27"/>
      <c r="X185" s="27"/>
      <c r="Y185" s="27"/>
      <c r="Z185" s="27"/>
      <c r="AA185" s="27"/>
      <c r="AB185" s="27"/>
    </row>
    <row r="186" spans="1:28" x14ac:dyDescent="0.25">
      <c r="A186" s="27"/>
      <c r="B186" s="27"/>
      <c r="C186" s="27"/>
      <c r="D186" s="27"/>
      <c r="E186" s="27"/>
      <c r="F186" s="27"/>
      <c r="G186" s="27"/>
      <c r="H186" s="27"/>
      <c r="I186" s="27"/>
      <c r="J186" s="27"/>
      <c r="K186" s="27"/>
      <c r="L186" s="27"/>
      <c r="M186" s="27"/>
      <c r="N186" s="27"/>
      <c r="O186" s="27"/>
      <c r="P186" s="27"/>
      <c r="Q186" s="27"/>
      <c r="R186" s="27"/>
      <c r="S186" s="27"/>
      <c r="T186" s="27"/>
      <c r="U186" s="27"/>
      <c r="V186" s="27"/>
      <c r="W186" s="27"/>
      <c r="X186" s="27"/>
      <c r="Y186" s="27"/>
      <c r="Z186" s="27"/>
      <c r="AA186" s="27"/>
      <c r="AB186" s="27"/>
    </row>
    <row r="187" spans="1:28" x14ac:dyDescent="0.25">
      <c r="A187" s="27"/>
      <c r="B187" s="27"/>
      <c r="C187" s="27"/>
      <c r="D187" s="27"/>
      <c r="E187" s="27"/>
      <c r="F187" s="27"/>
      <c r="G187" s="27"/>
      <c r="H187" s="27"/>
      <c r="I187" s="27"/>
      <c r="J187" s="27"/>
      <c r="K187" s="27"/>
      <c r="L187" s="27"/>
      <c r="M187" s="27"/>
      <c r="N187" s="27"/>
      <c r="O187" s="27"/>
      <c r="P187" s="27"/>
      <c r="Q187" s="27"/>
      <c r="R187" s="27"/>
      <c r="S187" s="27"/>
      <c r="T187" s="27"/>
      <c r="U187" s="27"/>
      <c r="V187" s="27"/>
      <c r="W187" s="27"/>
      <c r="X187" s="27"/>
      <c r="Y187" s="27"/>
      <c r="Z187" s="27"/>
      <c r="AA187" s="27"/>
      <c r="AB187" s="27"/>
    </row>
    <row r="188" spans="1:28" x14ac:dyDescent="0.25">
      <c r="A188" s="27"/>
      <c r="B188" s="27"/>
      <c r="C188" s="27"/>
      <c r="D188" s="27"/>
      <c r="E188" s="27"/>
      <c r="F188" s="27"/>
      <c r="G188" s="27"/>
      <c r="H188" s="27"/>
      <c r="I188" s="27"/>
      <c r="J188" s="27"/>
      <c r="K188" s="27"/>
      <c r="L188" s="27"/>
      <c r="M188" s="27"/>
      <c r="N188" s="27"/>
      <c r="O188" s="27"/>
      <c r="P188" s="27"/>
      <c r="Q188" s="27"/>
      <c r="R188" s="27"/>
      <c r="S188" s="27"/>
      <c r="T188" s="27"/>
      <c r="U188" s="27"/>
      <c r="V188" s="27"/>
      <c r="W188" s="27"/>
      <c r="X188" s="27"/>
      <c r="Y188" s="27"/>
      <c r="Z188" s="27"/>
      <c r="AA188" s="27"/>
      <c r="AB188" s="27"/>
    </row>
    <row r="189" spans="1:28" x14ac:dyDescent="0.25">
      <c r="A189" s="27"/>
      <c r="B189" s="27"/>
      <c r="C189" s="27"/>
      <c r="D189" s="27"/>
      <c r="E189" s="27"/>
      <c r="F189" s="27"/>
      <c r="G189" s="27"/>
      <c r="H189" s="27"/>
      <c r="I189" s="27"/>
      <c r="J189" s="27"/>
      <c r="K189" s="27"/>
      <c r="L189" s="27"/>
      <c r="M189" s="27"/>
      <c r="N189" s="27"/>
      <c r="O189" s="27"/>
      <c r="P189" s="27"/>
      <c r="Q189" s="27"/>
      <c r="R189" s="27"/>
      <c r="S189" s="27"/>
      <c r="T189" s="27"/>
      <c r="U189" s="27"/>
      <c r="V189" s="27"/>
      <c r="W189" s="27"/>
      <c r="X189" s="27"/>
      <c r="Y189" s="27"/>
      <c r="Z189" s="27"/>
      <c r="AA189" s="27"/>
      <c r="AB189" s="27"/>
    </row>
    <row r="190" spans="1:28" x14ac:dyDescent="0.25">
      <c r="A190" s="27"/>
      <c r="B190" s="27"/>
      <c r="C190" s="27"/>
      <c r="D190" s="27"/>
      <c r="E190" s="27"/>
      <c r="F190" s="27"/>
      <c r="G190" s="27"/>
      <c r="H190" s="27"/>
      <c r="I190" s="27"/>
      <c r="J190" s="27"/>
      <c r="K190" s="27"/>
      <c r="L190" s="27"/>
      <c r="M190" s="27"/>
      <c r="N190" s="27"/>
      <c r="O190" s="27"/>
      <c r="P190" s="27"/>
      <c r="Q190" s="27"/>
      <c r="R190" s="27"/>
      <c r="S190" s="27"/>
      <c r="T190" s="27"/>
      <c r="U190" s="27"/>
      <c r="V190" s="27"/>
      <c r="W190" s="27"/>
      <c r="X190" s="27"/>
      <c r="Y190" s="27"/>
      <c r="Z190" s="27"/>
      <c r="AA190" s="27"/>
      <c r="AB190" s="27"/>
    </row>
    <row r="191" spans="1:28" x14ac:dyDescent="0.25">
      <c r="A191" s="27"/>
      <c r="B191" s="27"/>
      <c r="C191" s="27"/>
      <c r="D191" s="27"/>
      <c r="E191" s="27"/>
      <c r="F191" s="27"/>
      <c r="G191" s="27"/>
      <c r="H191" s="27"/>
      <c r="I191" s="27"/>
      <c r="J191" s="27"/>
      <c r="K191" s="27"/>
      <c r="L191" s="27"/>
      <c r="M191" s="27"/>
      <c r="N191" s="27"/>
      <c r="O191" s="27"/>
      <c r="P191" s="27"/>
      <c r="Q191" s="27"/>
      <c r="R191" s="27"/>
      <c r="S191" s="27"/>
      <c r="T191" s="27"/>
      <c r="U191" s="27"/>
      <c r="V191" s="27"/>
      <c r="W191" s="27"/>
      <c r="X191" s="27"/>
      <c r="Y191" s="27"/>
      <c r="Z191" s="27"/>
      <c r="AA191" s="27"/>
      <c r="AB191" s="27"/>
    </row>
    <row r="192" spans="1:28" x14ac:dyDescent="0.25">
      <c r="A192" s="27"/>
      <c r="B192" s="27"/>
      <c r="C192" s="27"/>
      <c r="D192" s="27"/>
      <c r="E192" s="27"/>
      <c r="F192" s="27"/>
      <c r="G192" s="27"/>
      <c r="H192" s="27"/>
      <c r="I192" s="27"/>
      <c r="J192" s="27"/>
      <c r="K192" s="27"/>
      <c r="L192" s="27"/>
      <c r="M192" s="27"/>
      <c r="N192" s="27"/>
      <c r="O192" s="27"/>
      <c r="P192" s="27"/>
      <c r="Q192" s="27"/>
      <c r="R192" s="27"/>
      <c r="S192" s="27"/>
      <c r="T192" s="27"/>
      <c r="U192" s="27"/>
      <c r="V192" s="27"/>
      <c r="W192" s="27"/>
      <c r="X192" s="27"/>
      <c r="Y192" s="27"/>
      <c r="Z192" s="27"/>
      <c r="AA192" s="27"/>
      <c r="AB192" s="27"/>
    </row>
    <row r="193" spans="1:28" x14ac:dyDescent="0.25">
      <c r="A193" s="27"/>
      <c r="B193" s="27"/>
      <c r="C193" s="27"/>
      <c r="D193" s="27"/>
      <c r="E193" s="27"/>
      <c r="F193" s="27"/>
      <c r="G193" s="27"/>
      <c r="H193" s="27"/>
      <c r="I193" s="27"/>
      <c r="J193" s="27"/>
      <c r="K193" s="27"/>
      <c r="L193" s="27"/>
      <c r="M193" s="27"/>
      <c r="N193" s="27"/>
      <c r="O193" s="27"/>
      <c r="P193" s="27"/>
      <c r="Q193" s="27"/>
      <c r="R193" s="27"/>
      <c r="S193" s="27"/>
      <c r="T193" s="27"/>
      <c r="U193" s="27"/>
      <c r="V193" s="27"/>
      <c r="W193" s="27"/>
      <c r="X193" s="27"/>
      <c r="Y193" s="27"/>
      <c r="Z193" s="27"/>
      <c r="AA193" s="27"/>
      <c r="AB193" s="27"/>
    </row>
    <row r="194" spans="1:28" x14ac:dyDescent="0.25">
      <c r="A194" s="27"/>
      <c r="B194" s="27"/>
      <c r="C194" s="27"/>
      <c r="D194" s="27"/>
      <c r="E194" s="27"/>
      <c r="F194" s="27"/>
      <c r="G194" s="27"/>
      <c r="H194" s="27"/>
      <c r="I194" s="27"/>
      <c r="J194" s="27"/>
      <c r="K194" s="27"/>
      <c r="L194" s="27"/>
      <c r="M194" s="27"/>
      <c r="N194" s="27"/>
      <c r="O194" s="27"/>
      <c r="P194" s="27"/>
      <c r="Q194" s="27"/>
      <c r="R194" s="27"/>
      <c r="S194" s="27"/>
      <c r="T194" s="27"/>
      <c r="U194" s="27"/>
      <c r="V194" s="27"/>
      <c r="W194" s="27"/>
      <c r="X194" s="27"/>
      <c r="Y194" s="27"/>
      <c r="Z194" s="27"/>
      <c r="AA194" s="27"/>
      <c r="AB194" s="27"/>
    </row>
    <row r="195" spans="1:28" x14ac:dyDescent="0.25">
      <c r="A195" s="27"/>
      <c r="B195" s="27"/>
      <c r="C195" s="27"/>
      <c r="D195" s="27"/>
      <c r="E195" s="27"/>
      <c r="F195" s="27"/>
      <c r="G195" s="27"/>
      <c r="H195" s="27"/>
      <c r="I195" s="27"/>
      <c r="J195" s="27"/>
      <c r="K195" s="27"/>
      <c r="L195" s="27"/>
      <c r="M195" s="27"/>
      <c r="N195" s="27"/>
      <c r="O195" s="27"/>
      <c r="P195" s="27"/>
      <c r="Q195" s="27"/>
      <c r="R195" s="27"/>
      <c r="S195" s="27"/>
      <c r="T195" s="27"/>
      <c r="U195" s="27"/>
      <c r="V195" s="27"/>
      <c r="W195" s="27"/>
      <c r="X195" s="27"/>
      <c r="Y195" s="27"/>
      <c r="Z195" s="27"/>
      <c r="AA195" s="27"/>
      <c r="AB195" s="27"/>
    </row>
    <row r="196" spans="1:28" x14ac:dyDescent="0.25">
      <c r="A196" s="27"/>
      <c r="B196" s="27"/>
      <c r="C196" s="27"/>
      <c r="D196" s="27"/>
      <c r="E196" s="27"/>
      <c r="F196" s="27"/>
      <c r="G196" s="27"/>
      <c r="H196" s="27"/>
      <c r="I196" s="27"/>
      <c r="J196" s="27"/>
      <c r="K196" s="27"/>
      <c r="L196" s="27"/>
      <c r="M196" s="27"/>
      <c r="N196" s="27"/>
      <c r="O196" s="27"/>
      <c r="P196" s="27"/>
      <c r="Q196" s="27"/>
      <c r="R196" s="27"/>
      <c r="S196" s="27"/>
      <c r="T196" s="27"/>
      <c r="U196" s="27"/>
      <c r="V196" s="27"/>
      <c r="W196" s="27"/>
      <c r="X196" s="27"/>
      <c r="Y196" s="27"/>
      <c r="Z196" s="27"/>
      <c r="AA196" s="27"/>
      <c r="AB196" s="27"/>
    </row>
    <row r="197" spans="1:28" x14ac:dyDescent="0.25">
      <c r="A197" s="27"/>
      <c r="B197" s="27"/>
      <c r="C197" s="27"/>
      <c r="D197" s="27"/>
      <c r="E197" s="27"/>
      <c r="F197" s="27"/>
      <c r="G197" s="27"/>
      <c r="H197" s="27"/>
      <c r="I197" s="27"/>
      <c r="J197" s="27"/>
      <c r="K197" s="27"/>
      <c r="L197" s="27"/>
      <c r="M197" s="27"/>
      <c r="N197" s="27"/>
      <c r="O197" s="27"/>
      <c r="P197" s="27"/>
      <c r="Q197" s="27"/>
      <c r="R197" s="27"/>
      <c r="S197" s="27"/>
      <c r="T197" s="27"/>
      <c r="U197" s="27"/>
      <c r="V197" s="27"/>
      <c r="W197" s="27"/>
      <c r="X197" s="27"/>
      <c r="Y197" s="27"/>
      <c r="Z197" s="27"/>
      <c r="AA197" s="27"/>
      <c r="AB197" s="27"/>
    </row>
    <row r="198" spans="1:28" x14ac:dyDescent="0.25">
      <c r="A198" s="27"/>
      <c r="B198" s="27"/>
      <c r="C198" s="27"/>
      <c r="D198" s="27"/>
      <c r="E198" s="27"/>
      <c r="F198" s="27"/>
      <c r="G198" s="27"/>
      <c r="H198" s="27"/>
      <c r="I198" s="27"/>
      <c r="J198" s="27"/>
      <c r="K198" s="27"/>
      <c r="L198" s="27"/>
      <c r="M198" s="27"/>
      <c r="N198" s="27"/>
      <c r="O198" s="27"/>
      <c r="P198" s="27"/>
      <c r="Q198" s="27"/>
      <c r="R198" s="27"/>
      <c r="S198" s="27"/>
      <c r="T198" s="27"/>
      <c r="U198" s="27"/>
      <c r="V198" s="27"/>
      <c r="W198" s="27"/>
      <c r="X198" s="27"/>
      <c r="Y198" s="27"/>
      <c r="Z198" s="27"/>
      <c r="AA198" s="27"/>
      <c r="AB198" s="27"/>
    </row>
    <row r="199" spans="1:28" x14ac:dyDescent="0.25">
      <c r="A199" s="27"/>
      <c r="B199" s="27"/>
      <c r="C199" s="27"/>
      <c r="D199" s="27"/>
      <c r="E199" s="27"/>
      <c r="F199" s="27"/>
      <c r="G199" s="27"/>
      <c r="H199" s="27"/>
      <c r="I199" s="27"/>
      <c r="J199" s="27"/>
      <c r="K199" s="27"/>
      <c r="L199" s="27"/>
      <c r="M199" s="27"/>
      <c r="N199" s="27"/>
      <c r="O199" s="27"/>
      <c r="P199" s="27"/>
      <c r="Q199" s="27"/>
      <c r="R199" s="27"/>
      <c r="S199" s="27"/>
      <c r="T199" s="27"/>
      <c r="U199" s="27"/>
      <c r="V199" s="27"/>
      <c r="W199" s="27"/>
      <c r="X199" s="27"/>
      <c r="Y199" s="27"/>
      <c r="Z199" s="27"/>
      <c r="AA199" s="27"/>
      <c r="AB199" s="27"/>
    </row>
    <row r="200" spans="1:28" x14ac:dyDescent="0.25">
      <c r="A200" s="27"/>
      <c r="B200" s="27"/>
      <c r="C200" s="27"/>
      <c r="D200" s="27"/>
      <c r="E200" s="27"/>
      <c r="F200" s="27"/>
      <c r="G200" s="27"/>
      <c r="H200" s="27"/>
      <c r="I200" s="27"/>
      <c r="J200" s="27"/>
      <c r="K200" s="27"/>
      <c r="L200" s="27"/>
      <c r="M200" s="27"/>
      <c r="N200" s="27"/>
      <c r="O200" s="27"/>
      <c r="P200" s="27"/>
      <c r="Q200" s="27"/>
      <c r="R200" s="27"/>
      <c r="S200" s="27"/>
      <c r="T200" s="27"/>
      <c r="U200" s="27"/>
      <c r="V200" s="27"/>
      <c r="W200" s="27"/>
      <c r="X200" s="27"/>
      <c r="Y200" s="27"/>
      <c r="Z200" s="27"/>
      <c r="AA200" s="27"/>
      <c r="AB200" s="27"/>
    </row>
    <row r="201" spans="1:28" x14ac:dyDescent="0.25">
      <c r="A201" s="27"/>
      <c r="B201" s="27"/>
      <c r="C201" s="27"/>
      <c r="D201" s="27"/>
      <c r="E201" s="27"/>
      <c r="F201" s="27"/>
      <c r="G201" s="27"/>
      <c r="H201" s="27"/>
      <c r="I201" s="27"/>
      <c r="J201" s="27"/>
      <c r="K201" s="27"/>
      <c r="L201" s="27"/>
      <c r="M201" s="27"/>
      <c r="N201" s="27"/>
      <c r="O201" s="27"/>
      <c r="P201" s="27"/>
      <c r="Q201" s="27"/>
      <c r="R201" s="27"/>
      <c r="S201" s="27"/>
      <c r="T201" s="27"/>
      <c r="U201" s="27"/>
      <c r="V201" s="27"/>
      <c r="W201" s="27"/>
      <c r="X201" s="27"/>
      <c r="Y201" s="27"/>
      <c r="Z201" s="27"/>
      <c r="AA201" s="27"/>
      <c r="AB201" s="27"/>
    </row>
    <row r="202" spans="1:28" x14ac:dyDescent="0.25">
      <c r="A202" s="27"/>
      <c r="B202" s="27"/>
      <c r="C202" s="27"/>
      <c r="D202" s="27"/>
      <c r="E202" s="27"/>
      <c r="F202" s="27"/>
      <c r="G202" s="27"/>
      <c r="H202" s="27"/>
      <c r="I202" s="27"/>
      <c r="J202" s="27"/>
      <c r="K202" s="27"/>
      <c r="L202" s="27"/>
      <c r="M202" s="27"/>
      <c r="N202" s="27"/>
      <c r="O202" s="27"/>
      <c r="P202" s="27"/>
      <c r="Q202" s="27"/>
      <c r="R202" s="27"/>
      <c r="S202" s="27"/>
      <c r="T202" s="27"/>
      <c r="U202" s="27"/>
      <c r="V202" s="27"/>
      <c r="W202" s="27"/>
      <c r="X202" s="27"/>
      <c r="Y202" s="27"/>
      <c r="Z202" s="27"/>
      <c r="AA202" s="27"/>
      <c r="AB202" s="27"/>
    </row>
    <row r="203" spans="1:28" x14ac:dyDescent="0.25">
      <c r="A203" s="27"/>
      <c r="B203" s="27"/>
      <c r="C203" s="27"/>
      <c r="D203" s="27"/>
      <c r="E203" s="27"/>
      <c r="F203" s="27"/>
      <c r="G203" s="27"/>
      <c r="H203" s="27"/>
      <c r="I203" s="27"/>
      <c r="J203" s="27"/>
      <c r="K203" s="27"/>
      <c r="L203" s="27"/>
      <c r="M203" s="27"/>
      <c r="N203" s="27"/>
      <c r="O203" s="27"/>
      <c r="P203" s="27"/>
      <c r="Q203" s="27"/>
      <c r="R203" s="27"/>
      <c r="S203" s="27"/>
      <c r="T203" s="27"/>
      <c r="U203" s="27"/>
      <c r="V203" s="27"/>
      <c r="W203" s="27"/>
      <c r="X203" s="27"/>
      <c r="Y203" s="27"/>
      <c r="Z203" s="27"/>
      <c r="AA203" s="27"/>
      <c r="AB203" s="27"/>
    </row>
    <row r="204" spans="1:28" x14ac:dyDescent="0.25">
      <c r="A204" s="27"/>
      <c r="B204" s="27"/>
      <c r="C204" s="27"/>
      <c r="D204" s="27"/>
      <c r="E204" s="27"/>
      <c r="F204" s="27"/>
      <c r="G204" s="27"/>
      <c r="H204" s="27"/>
      <c r="I204" s="27"/>
      <c r="J204" s="27"/>
      <c r="K204" s="27"/>
      <c r="L204" s="27"/>
      <c r="M204" s="27"/>
      <c r="N204" s="27"/>
      <c r="O204" s="27"/>
      <c r="P204" s="27"/>
      <c r="Q204" s="27"/>
      <c r="R204" s="27"/>
      <c r="S204" s="27"/>
      <c r="T204" s="27"/>
      <c r="U204" s="27"/>
      <c r="V204" s="27"/>
      <c r="W204" s="27"/>
      <c r="X204" s="27"/>
      <c r="Y204" s="27"/>
      <c r="Z204" s="27"/>
      <c r="AA204" s="27"/>
      <c r="AB204" s="27"/>
    </row>
    <row r="205" spans="1:28" x14ac:dyDescent="0.25">
      <c r="A205" s="27"/>
      <c r="B205" s="27"/>
      <c r="C205" s="27"/>
      <c r="D205" s="27"/>
      <c r="E205" s="27"/>
      <c r="F205" s="27"/>
      <c r="G205" s="27"/>
      <c r="H205" s="27"/>
      <c r="I205" s="27"/>
      <c r="J205" s="27"/>
      <c r="K205" s="27"/>
      <c r="L205" s="27"/>
      <c r="M205" s="27"/>
      <c r="N205" s="27"/>
      <c r="O205" s="27"/>
      <c r="P205" s="27"/>
      <c r="Q205" s="27"/>
      <c r="R205" s="27"/>
      <c r="S205" s="27"/>
      <c r="T205" s="27"/>
      <c r="U205" s="27"/>
      <c r="V205" s="27"/>
      <c r="W205" s="27"/>
      <c r="X205" s="27"/>
      <c r="Y205" s="27"/>
      <c r="Z205" s="27"/>
      <c r="AA205" s="27"/>
      <c r="AB205" s="27"/>
    </row>
    <row r="206" spans="1:28" x14ac:dyDescent="0.25">
      <c r="A206" s="27"/>
      <c r="B206" s="27"/>
      <c r="C206" s="27"/>
      <c r="D206" s="27"/>
      <c r="E206" s="27"/>
      <c r="F206" s="27"/>
      <c r="G206" s="27"/>
      <c r="H206" s="27"/>
      <c r="I206" s="27"/>
      <c r="J206" s="27"/>
      <c r="K206" s="27"/>
      <c r="L206" s="27"/>
      <c r="M206" s="27"/>
      <c r="N206" s="27"/>
      <c r="O206" s="27"/>
      <c r="P206" s="27"/>
      <c r="Q206" s="27"/>
      <c r="R206" s="27"/>
      <c r="S206" s="27"/>
      <c r="T206" s="27"/>
      <c r="U206" s="27"/>
      <c r="V206" s="27"/>
      <c r="W206" s="27"/>
      <c r="X206" s="27"/>
      <c r="Y206" s="27"/>
      <c r="Z206" s="27"/>
      <c r="AA206" s="27"/>
      <c r="AB206" s="27"/>
    </row>
    <row r="207" spans="1:28" x14ac:dyDescent="0.25">
      <c r="A207" s="27"/>
      <c r="B207" s="27"/>
      <c r="C207" s="27"/>
      <c r="D207" s="27"/>
      <c r="E207" s="27"/>
      <c r="F207" s="27"/>
      <c r="G207" s="27"/>
      <c r="H207" s="27"/>
      <c r="I207" s="27"/>
      <c r="J207" s="27"/>
      <c r="K207" s="27"/>
      <c r="L207" s="27"/>
      <c r="M207" s="27"/>
      <c r="N207" s="27"/>
      <c r="O207" s="27"/>
      <c r="P207" s="27"/>
      <c r="Q207" s="27"/>
      <c r="R207" s="27"/>
      <c r="S207" s="27"/>
      <c r="T207" s="27"/>
      <c r="U207" s="27"/>
      <c r="V207" s="27"/>
      <c r="W207" s="27"/>
      <c r="X207" s="27"/>
      <c r="Y207" s="27"/>
      <c r="Z207" s="27"/>
      <c r="AA207" s="27"/>
      <c r="AB207" s="27"/>
    </row>
    <row r="208" spans="1:28" x14ac:dyDescent="0.25">
      <c r="A208" s="27"/>
      <c r="B208" s="27"/>
      <c r="C208" s="27"/>
      <c r="D208" s="27"/>
      <c r="E208" s="27"/>
      <c r="F208" s="27"/>
      <c r="G208" s="27"/>
      <c r="H208" s="27"/>
      <c r="I208" s="27"/>
      <c r="J208" s="27"/>
      <c r="K208" s="27"/>
      <c r="L208" s="27"/>
      <c r="M208" s="27"/>
      <c r="N208" s="27"/>
      <c r="O208" s="27"/>
      <c r="P208" s="27"/>
      <c r="Q208" s="27"/>
      <c r="R208" s="27"/>
      <c r="S208" s="27"/>
      <c r="T208" s="27"/>
      <c r="U208" s="27"/>
      <c r="V208" s="27"/>
      <c r="W208" s="27"/>
      <c r="X208" s="27"/>
      <c r="Y208" s="27"/>
      <c r="Z208" s="27"/>
      <c r="AA208" s="27"/>
      <c r="AB208" s="27"/>
    </row>
    <row r="209" spans="1:28" x14ac:dyDescent="0.25">
      <c r="A209" s="27"/>
      <c r="B209" s="27"/>
      <c r="C209" s="27"/>
      <c r="D209" s="27"/>
      <c r="E209" s="27"/>
      <c r="F209" s="27"/>
      <c r="G209" s="27"/>
      <c r="H209" s="27"/>
      <c r="I209" s="27"/>
      <c r="J209" s="27"/>
      <c r="K209" s="27"/>
      <c r="L209" s="27"/>
      <c r="M209" s="27"/>
      <c r="N209" s="27"/>
      <c r="O209" s="27"/>
      <c r="P209" s="27"/>
      <c r="Q209" s="27"/>
      <c r="R209" s="27"/>
      <c r="S209" s="27"/>
      <c r="T209" s="27"/>
      <c r="U209" s="27"/>
      <c r="V209" s="27"/>
      <c r="W209" s="27"/>
      <c r="X209" s="27"/>
      <c r="Y209" s="27"/>
      <c r="Z209" s="27"/>
      <c r="AA209" s="27"/>
      <c r="AB209" s="27"/>
    </row>
    <row r="210" spans="1:28" x14ac:dyDescent="0.25">
      <c r="A210" s="27"/>
      <c r="B210" s="27"/>
      <c r="C210" s="27"/>
      <c r="D210" s="27"/>
      <c r="E210" s="27"/>
      <c r="F210" s="27"/>
      <c r="G210" s="27"/>
      <c r="H210" s="27"/>
      <c r="I210" s="27"/>
      <c r="J210" s="27"/>
      <c r="K210" s="27"/>
      <c r="L210" s="27"/>
      <c r="M210" s="27"/>
      <c r="N210" s="27"/>
      <c r="O210" s="27"/>
      <c r="P210" s="27"/>
      <c r="Q210" s="27"/>
      <c r="R210" s="27"/>
      <c r="S210" s="27"/>
      <c r="T210" s="27"/>
      <c r="U210" s="27"/>
      <c r="V210" s="27"/>
      <c r="W210" s="27"/>
      <c r="X210" s="27"/>
      <c r="Y210" s="27"/>
      <c r="Z210" s="27"/>
      <c r="AA210" s="27"/>
      <c r="AB210" s="27"/>
    </row>
    <row r="211" spans="1:28" x14ac:dyDescent="0.25">
      <c r="A211" s="27"/>
      <c r="B211" s="27"/>
      <c r="C211" s="27"/>
      <c r="D211" s="27"/>
      <c r="E211" s="27"/>
      <c r="F211" s="27"/>
      <c r="G211" s="27"/>
      <c r="H211" s="27"/>
      <c r="I211" s="27"/>
      <c r="J211" s="27"/>
      <c r="K211" s="27"/>
      <c r="L211" s="27"/>
      <c r="M211" s="27"/>
      <c r="N211" s="27"/>
      <c r="O211" s="27"/>
      <c r="P211" s="27"/>
      <c r="Q211" s="27"/>
      <c r="R211" s="27"/>
      <c r="S211" s="27"/>
      <c r="T211" s="27"/>
      <c r="U211" s="27"/>
      <c r="V211" s="27"/>
      <c r="W211" s="27"/>
      <c r="X211" s="27"/>
      <c r="Y211" s="27"/>
      <c r="Z211" s="27"/>
      <c r="AA211" s="27"/>
      <c r="AB211" s="27"/>
    </row>
    <row r="212" spans="1:28" x14ac:dyDescent="0.25">
      <c r="A212" s="27"/>
      <c r="B212" s="27"/>
      <c r="C212" s="27"/>
      <c r="D212" s="27"/>
      <c r="E212" s="27"/>
      <c r="F212" s="27"/>
      <c r="G212" s="27"/>
      <c r="H212" s="27"/>
      <c r="I212" s="27"/>
      <c r="J212" s="27"/>
      <c r="K212" s="27"/>
      <c r="L212" s="27"/>
      <c r="M212" s="27"/>
      <c r="N212" s="27"/>
      <c r="O212" s="27"/>
      <c r="P212" s="27"/>
      <c r="Q212" s="27"/>
      <c r="R212" s="27"/>
      <c r="S212" s="27"/>
      <c r="T212" s="27"/>
      <c r="U212" s="27"/>
      <c r="V212" s="27"/>
      <c r="W212" s="27"/>
      <c r="X212" s="27"/>
      <c r="Y212" s="27"/>
      <c r="Z212" s="27"/>
      <c r="AA212" s="27"/>
      <c r="AB212" s="27"/>
    </row>
    <row r="213" spans="1:28" x14ac:dyDescent="0.25">
      <c r="A213" s="27"/>
      <c r="B213" s="27"/>
      <c r="C213" s="27"/>
      <c r="D213" s="27"/>
      <c r="E213" s="27"/>
      <c r="F213" s="27"/>
      <c r="G213" s="27"/>
      <c r="H213" s="27"/>
      <c r="I213" s="27"/>
      <c r="J213" s="27"/>
      <c r="K213" s="27"/>
      <c r="L213" s="27"/>
      <c r="M213" s="27"/>
      <c r="N213" s="27"/>
      <c r="O213" s="27"/>
      <c r="P213" s="27"/>
      <c r="Q213" s="27"/>
      <c r="R213" s="27"/>
      <c r="S213" s="27"/>
      <c r="T213" s="27"/>
      <c r="U213" s="27"/>
      <c r="V213" s="27"/>
      <c r="W213" s="27"/>
      <c r="X213" s="27"/>
      <c r="Y213" s="27"/>
      <c r="Z213" s="27"/>
      <c r="AA213" s="27"/>
      <c r="AB213" s="27"/>
    </row>
    <row r="214" spans="1:28" x14ac:dyDescent="0.25">
      <c r="A214" s="27"/>
      <c r="B214" s="27"/>
      <c r="C214" s="27"/>
      <c r="D214" s="27"/>
      <c r="E214" s="27"/>
      <c r="F214" s="27"/>
      <c r="G214" s="27"/>
      <c r="H214" s="27"/>
      <c r="I214" s="27"/>
      <c r="J214" s="27"/>
      <c r="K214" s="27"/>
      <c r="L214" s="27"/>
      <c r="M214" s="27"/>
      <c r="N214" s="27"/>
      <c r="O214" s="27"/>
      <c r="P214" s="27"/>
      <c r="Q214" s="27"/>
      <c r="R214" s="27"/>
      <c r="S214" s="27"/>
      <c r="T214" s="27"/>
      <c r="U214" s="27"/>
      <c r="V214" s="27"/>
      <c r="W214" s="27"/>
      <c r="X214" s="27"/>
      <c r="Y214" s="27"/>
      <c r="Z214" s="27"/>
      <c r="AA214" s="27"/>
      <c r="AB214" s="27"/>
    </row>
    <row r="215" spans="1:28" x14ac:dyDescent="0.25">
      <c r="A215" s="27"/>
      <c r="B215" s="27"/>
      <c r="C215" s="27"/>
      <c r="D215" s="27"/>
      <c r="E215" s="27"/>
      <c r="F215" s="27"/>
      <c r="G215" s="27"/>
      <c r="H215" s="27"/>
      <c r="I215" s="27"/>
      <c r="J215" s="27"/>
      <c r="K215" s="27"/>
      <c r="L215" s="27"/>
      <c r="M215" s="27"/>
      <c r="N215" s="27"/>
      <c r="O215" s="27"/>
      <c r="P215" s="27"/>
      <c r="Q215" s="27"/>
      <c r="R215" s="27"/>
      <c r="S215" s="27"/>
      <c r="T215" s="27"/>
      <c r="U215" s="27"/>
      <c r="V215" s="27"/>
      <c r="W215" s="27"/>
      <c r="X215" s="27"/>
      <c r="Y215" s="27"/>
      <c r="Z215" s="27"/>
      <c r="AA215" s="27"/>
      <c r="AB215" s="27"/>
    </row>
    <row r="216" spans="1:28" x14ac:dyDescent="0.25">
      <c r="A216" s="27"/>
      <c r="B216" s="27"/>
      <c r="C216" s="27"/>
      <c r="D216" s="27"/>
      <c r="E216" s="27"/>
      <c r="F216" s="27"/>
      <c r="G216" s="27"/>
      <c r="H216" s="27"/>
      <c r="I216" s="27"/>
      <c r="J216" s="27"/>
      <c r="K216" s="27"/>
      <c r="L216" s="27"/>
      <c r="M216" s="27"/>
      <c r="N216" s="27"/>
      <c r="O216" s="27"/>
      <c r="P216" s="27"/>
      <c r="Q216" s="27"/>
      <c r="R216" s="27"/>
      <c r="S216" s="27"/>
      <c r="T216" s="27"/>
      <c r="U216" s="27"/>
      <c r="V216" s="27"/>
      <c r="W216" s="27"/>
      <c r="X216" s="27"/>
      <c r="Y216" s="27"/>
      <c r="Z216" s="27"/>
      <c r="AA216" s="27"/>
      <c r="AB216" s="27"/>
    </row>
    <row r="217" spans="1:28" x14ac:dyDescent="0.25">
      <c r="A217" s="27"/>
      <c r="B217" s="27"/>
      <c r="C217" s="27"/>
      <c r="D217" s="27"/>
      <c r="E217" s="27"/>
      <c r="F217" s="27"/>
      <c r="G217" s="27"/>
      <c r="H217" s="27"/>
      <c r="I217" s="27"/>
      <c r="J217" s="27"/>
      <c r="K217" s="27"/>
      <c r="L217" s="27"/>
      <c r="M217" s="27"/>
      <c r="N217" s="27"/>
      <c r="O217" s="27"/>
      <c r="P217" s="27"/>
      <c r="Q217" s="27"/>
      <c r="R217" s="27"/>
      <c r="S217" s="27"/>
      <c r="T217" s="27"/>
      <c r="U217" s="27"/>
      <c r="V217" s="27"/>
      <c r="W217" s="27"/>
      <c r="X217" s="27"/>
      <c r="Y217" s="27"/>
      <c r="Z217" s="27"/>
      <c r="AA217" s="27"/>
      <c r="AB217" s="27"/>
    </row>
    <row r="218" spans="1:28" x14ac:dyDescent="0.25">
      <c r="A218" s="27"/>
      <c r="B218" s="27"/>
      <c r="C218" s="27"/>
      <c r="D218" s="27"/>
      <c r="E218" s="27"/>
      <c r="F218" s="27"/>
      <c r="G218" s="27"/>
      <c r="H218" s="27"/>
      <c r="I218" s="27"/>
      <c r="J218" s="27"/>
      <c r="K218" s="27"/>
      <c r="L218" s="27"/>
      <c r="M218" s="27"/>
      <c r="N218" s="27"/>
      <c r="O218" s="27"/>
      <c r="P218" s="27"/>
      <c r="Q218" s="27"/>
      <c r="R218" s="27"/>
      <c r="S218" s="27"/>
      <c r="T218" s="27"/>
      <c r="U218" s="27"/>
      <c r="V218" s="27"/>
      <c r="W218" s="27"/>
      <c r="X218" s="27"/>
      <c r="Y218" s="27"/>
      <c r="Z218" s="27"/>
      <c r="AA218" s="27"/>
      <c r="AB218" s="27"/>
    </row>
    <row r="219" spans="1:28" x14ac:dyDescent="0.25">
      <c r="A219" s="27"/>
      <c r="B219" s="27"/>
      <c r="C219" s="27"/>
      <c r="D219" s="27"/>
      <c r="E219" s="27"/>
      <c r="F219" s="27"/>
      <c r="G219" s="27"/>
      <c r="H219" s="27"/>
      <c r="I219" s="27"/>
      <c r="J219" s="27"/>
      <c r="K219" s="27"/>
      <c r="L219" s="27"/>
      <c r="M219" s="27"/>
      <c r="N219" s="27"/>
      <c r="O219" s="27"/>
      <c r="P219" s="27"/>
      <c r="Q219" s="27"/>
      <c r="R219" s="27"/>
      <c r="S219" s="27"/>
      <c r="T219" s="27"/>
      <c r="U219" s="27"/>
      <c r="V219" s="27"/>
      <c r="W219" s="27"/>
      <c r="X219" s="27"/>
      <c r="Y219" s="27"/>
      <c r="Z219" s="27"/>
      <c r="AA219" s="27"/>
      <c r="AB219" s="27"/>
    </row>
    <row r="220" spans="1:28" x14ac:dyDescent="0.25">
      <c r="A220" s="27"/>
      <c r="B220" s="27"/>
      <c r="C220" s="27"/>
      <c r="D220" s="27"/>
      <c r="E220" s="27"/>
      <c r="F220" s="27"/>
      <c r="G220" s="27"/>
      <c r="H220" s="27"/>
      <c r="I220" s="27"/>
      <c r="J220" s="27"/>
      <c r="K220" s="27"/>
      <c r="L220" s="27"/>
      <c r="M220" s="27"/>
      <c r="N220" s="27"/>
      <c r="O220" s="27"/>
      <c r="P220" s="27"/>
      <c r="Q220" s="27"/>
      <c r="R220" s="27"/>
      <c r="S220" s="27"/>
      <c r="T220" s="27"/>
      <c r="U220" s="27"/>
      <c r="V220" s="27"/>
      <c r="W220" s="27"/>
      <c r="X220" s="27"/>
      <c r="Y220" s="27"/>
      <c r="Z220" s="27"/>
      <c r="AA220" s="27"/>
      <c r="AB220" s="27"/>
    </row>
    <row r="221" spans="1:28" x14ac:dyDescent="0.25">
      <c r="A221" s="27"/>
      <c r="B221" s="27"/>
      <c r="C221" s="27"/>
      <c r="D221" s="27"/>
      <c r="E221" s="27"/>
      <c r="F221" s="27"/>
      <c r="G221" s="27"/>
      <c r="H221" s="27"/>
      <c r="I221" s="27"/>
      <c r="J221" s="27"/>
      <c r="K221" s="27"/>
      <c r="L221" s="27"/>
      <c r="M221" s="27"/>
      <c r="N221" s="27"/>
      <c r="O221" s="27"/>
      <c r="P221" s="27"/>
      <c r="Q221" s="27"/>
      <c r="R221" s="27"/>
      <c r="S221" s="27"/>
      <c r="T221" s="27"/>
      <c r="U221" s="27"/>
      <c r="V221" s="27"/>
      <c r="W221" s="27"/>
      <c r="X221" s="27"/>
      <c r="Y221" s="27"/>
      <c r="Z221" s="27"/>
      <c r="AA221" s="27"/>
      <c r="AB221" s="27"/>
    </row>
    <row r="222" spans="1:28" x14ac:dyDescent="0.25">
      <c r="A222" s="27"/>
      <c r="B222" s="27"/>
      <c r="C222" s="27"/>
      <c r="D222" s="27"/>
      <c r="E222" s="27"/>
      <c r="F222" s="27"/>
      <c r="G222" s="27"/>
      <c r="H222" s="27"/>
      <c r="I222" s="27"/>
      <c r="J222" s="27"/>
      <c r="K222" s="27"/>
      <c r="L222" s="27"/>
      <c r="M222" s="27"/>
      <c r="N222" s="27"/>
      <c r="O222" s="27"/>
      <c r="P222" s="27"/>
      <c r="Q222" s="27"/>
      <c r="R222" s="27"/>
      <c r="S222" s="27"/>
      <c r="T222" s="27"/>
      <c r="U222" s="27"/>
      <c r="V222" s="27"/>
      <c r="W222" s="27"/>
      <c r="X222" s="27"/>
      <c r="Y222" s="27"/>
      <c r="Z222" s="27"/>
      <c r="AA222" s="27"/>
      <c r="AB222" s="27"/>
    </row>
    <row r="223" spans="1:28" x14ac:dyDescent="0.25">
      <c r="A223" s="27"/>
      <c r="B223" s="27"/>
      <c r="C223" s="27"/>
      <c r="D223" s="27"/>
      <c r="E223" s="27"/>
      <c r="F223" s="27"/>
      <c r="G223" s="27"/>
      <c r="H223" s="27"/>
      <c r="I223" s="27"/>
      <c r="J223" s="27"/>
      <c r="K223" s="27"/>
      <c r="L223" s="27"/>
      <c r="M223" s="27"/>
      <c r="N223" s="27"/>
      <c r="O223" s="27"/>
      <c r="P223" s="27"/>
      <c r="Q223" s="27"/>
      <c r="R223" s="27"/>
      <c r="S223" s="27"/>
      <c r="T223" s="27"/>
      <c r="U223" s="27"/>
      <c r="V223" s="27"/>
      <c r="W223" s="27"/>
      <c r="X223" s="27"/>
      <c r="Y223" s="27"/>
      <c r="Z223" s="27"/>
      <c r="AA223" s="27"/>
      <c r="AB223" s="27"/>
    </row>
    <row r="224" spans="1:28" x14ac:dyDescent="0.25">
      <c r="A224" s="27"/>
      <c r="B224" s="27"/>
      <c r="C224" s="27"/>
      <c r="D224" s="27"/>
      <c r="E224" s="27"/>
      <c r="F224" s="27"/>
      <c r="G224" s="27"/>
      <c r="H224" s="27"/>
      <c r="I224" s="27"/>
      <c r="J224" s="27"/>
      <c r="K224" s="27"/>
      <c r="L224" s="27"/>
      <c r="M224" s="27"/>
      <c r="N224" s="27"/>
      <c r="O224" s="27"/>
      <c r="P224" s="27"/>
      <c r="Q224" s="27"/>
      <c r="R224" s="27"/>
      <c r="S224" s="27"/>
      <c r="T224" s="27"/>
      <c r="U224" s="27"/>
      <c r="V224" s="27"/>
      <c r="W224" s="27"/>
      <c r="X224" s="27"/>
      <c r="Y224" s="27"/>
      <c r="Z224" s="27"/>
      <c r="AA224" s="27"/>
      <c r="AB224" s="27"/>
    </row>
    <row r="225" spans="1:28" x14ac:dyDescent="0.25">
      <c r="A225" s="27"/>
      <c r="B225" s="27"/>
      <c r="C225" s="27"/>
      <c r="D225" s="27"/>
      <c r="E225" s="27"/>
      <c r="F225" s="27"/>
      <c r="G225" s="27"/>
      <c r="H225" s="27"/>
      <c r="I225" s="27"/>
      <c r="J225" s="27"/>
      <c r="K225" s="27"/>
      <c r="L225" s="27"/>
      <c r="M225" s="27"/>
      <c r="N225" s="27"/>
      <c r="O225" s="27"/>
      <c r="P225" s="27"/>
      <c r="Q225" s="27"/>
      <c r="R225" s="27"/>
      <c r="S225" s="27"/>
      <c r="T225" s="27"/>
      <c r="U225" s="27"/>
      <c r="V225" s="27"/>
      <c r="W225" s="27"/>
      <c r="X225" s="27"/>
      <c r="Y225" s="27"/>
      <c r="Z225" s="27"/>
      <c r="AA225" s="27"/>
      <c r="AB225" s="27"/>
    </row>
    <row r="226" spans="1:28" x14ac:dyDescent="0.25">
      <c r="A226" s="27"/>
      <c r="B226" s="27"/>
      <c r="C226" s="27"/>
      <c r="D226" s="27"/>
      <c r="E226" s="27"/>
      <c r="F226" s="27"/>
      <c r="G226" s="27"/>
      <c r="H226" s="27"/>
      <c r="I226" s="27"/>
      <c r="J226" s="27"/>
      <c r="K226" s="27"/>
      <c r="L226" s="27"/>
      <c r="M226" s="27"/>
      <c r="N226" s="27"/>
      <c r="O226" s="27"/>
      <c r="P226" s="27"/>
      <c r="Q226" s="27"/>
      <c r="R226" s="27"/>
      <c r="S226" s="27"/>
      <c r="T226" s="27"/>
      <c r="U226" s="27"/>
      <c r="V226" s="27"/>
      <c r="W226" s="27"/>
      <c r="X226" s="27"/>
      <c r="Y226" s="27"/>
      <c r="Z226" s="27"/>
      <c r="AA226" s="27"/>
      <c r="AB226" s="27"/>
    </row>
    <row r="227" spans="1:28" x14ac:dyDescent="0.25">
      <c r="A227" s="27"/>
      <c r="B227" s="27"/>
      <c r="C227" s="27"/>
      <c r="D227" s="27"/>
      <c r="E227" s="27"/>
      <c r="F227" s="27"/>
      <c r="G227" s="27"/>
      <c r="H227" s="27"/>
      <c r="I227" s="27"/>
      <c r="J227" s="27"/>
      <c r="K227" s="27"/>
      <c r="L227" s="27"/>
      <c r="M227" s="27"/>
      <c r="N227" s="27"/>
      <c r="O227" s="27"/>
      <c r="P227" s="27"/>
      <c r="Q227" s="27"/>
      <c r="R227" s="27"/>
      <c r="S227" s="27"/>
      <c r="T227" s="27"/>
      <c r="U227" s="27"/>
      <c r="V227" s="27"/>
      <c r="W227" s="27"/>
      <c r="X227" s="27"/>
      <c r="Y227" s="27"/>
      <c r="Z227" s="27"/>
      <c r="AA227" s="27"/>
      <c r="AB227" s="27"/>
    </row>
    <row r="228" spans="1:28" x14ac:dyDescent="0.25">
      <c r="A228" s="27"/>
      <c r="B228" s="27"/>
      <c r="C228" s="27"/>
      <c r="D228" s="27"/>
      <c r="E228" s="27"/>
      <c r="F228" s="27"/>
      <c r="G228" s="27"/>
      <c r="H228" s="27"/>
      <c r="I228" s="27"/>
      <c r="J228" s="27"/>
      <c r="K228" s="27"/>
      <c r="L228" s="27"/>
      <c r="M228" s="27"/>
      <c r="N228" s="27"/>
      <c r="O228" s="27"/>
      <c r="P228" s="27"/>
      <c r="Q228" s="27"/>
      <c r="R228" s="27"/>
      <c r="S228" s="27"/>
      <c r="T228" s="27"/>
      <c r="U228" s="27"/>
      <c r="V228" s="27"/>
      <c r="W228" s="27"/>
      <c r="X228" s="27"/>
      <c r="Y228" s="27"/>
      <c r="Z228" s="27"/>
      <c r="AA228" s="27"/>
      <c r="AB228" s="27"/>
    </row>
    <row r="229" spans="1:28" x14ac:dyDescent="0.25">
      <c r="A229" s="27"/>
      <c r="B229" s="27"/>
      <c r="C229" s="27"/>
      <c r="D229" s="27"/>
      <c r="E229" s="27"/>
      <c r="F229" s="27"/>
      <c r="G229" s="27"/>
      <c r="H229" s="27"/>
      <c r="I229" s="27"/>
      <c r="J229" s="27"/>
      <c r="K229" s="27"/>
      <c r="L229" s="27"/>
      <c r="M229" s="27"/>
      <c r="N229" s="27"/>
      <c r="O229" s="27"/>
      <c r="P229" s="27"/>
      <c r="Q229" s="27"/>
      <c r="R229" s="27"/>
      <c r="S229" s="27"/>
      <c r="T229" s="27"/>
      <c r="U229" s="27"/>
      <c r="V229" s="27"/>
      <c r="W229" s="27"/>
      <c r="X229" s="27"/>
      <c r="Y229" s="27"/>
      <c r="Z229" s="27"/>
      <c r="AA229" s="27"/>
      <c r="AB229" s="27"/>
    </row>
    <row r="230" spans="1:28" x14ac:dyDescent="0.25">
      <c r="A230" s="27"/>
      <c r="B230" s="27"/>
      <c r="C230" s="27"/>
      <c r="D230" s="27"/>
      <c r="E230" s="27"/>
      <c r="F230" s="27"/>
      <c r="G230" s="27"/>
      <c r="H230" s="27"/>
      <c r="I230" s="27"/>
      <c r="J230" s="27"/>
      <c r="K230" s="27"/>
      <c r="L230" s="27"/>
      <c r="M230" s="27"/>
      <c r="N230" s="27"/>
      <c r="O230" s="27"/>
      <c r="P230" s="27"/>
      <c r="Q230" s="27"/>
      <c r="R230" s="27"/>
      <c r="S230" s="27"/>
      <c r="T230" s="27"/>
      <c r="U230" s="27"/>
      <c r="V230" s="27"/>
      <c r="W230" s="27"/>
      <c r="X230" s="27"/>
      <c r="Y230" s="27"/>
      <c r="Z230" s="27"/>
      <c r="AA230" s="27"/>
      <c r="AB230" s="27"/>
    </row>
    <row r="231" spans="1:28" x14ac:dyDescent="0.25">
      <c r="A231" s="27"/>
      <c r="B231" s="27"/>
      <c r="C231" s="27"/>
      <c r="D231" s="27"/>
      <c r="E231" s="27"/>
      <c r="F231" s="27"/>
      <c r="G231" s="27"/>
      <c r="H231" s="27"/>
      <c r="I231" s="27"/>
      <c r="J231" s="27"/>
      <c r="K231" s="27"/>
      <c r="L231" s="27"/>
      <c r="M231" s="27"/>
      <c r="N231" s="27"/>
      <c r="O231" s="27"/>
      <c r="P231" s="27"/>
      <c r="Q231" s="27"/>
      <c r="R231" s="27"/>
      <c r="S231" s="27"/>
      <c r="T231" s="27"/>
      <c r="U231" s="27"/>
      <c r="V231" s="27"/>
      <c r="W231" s="27"/>
      <c r="X231" s="27"/>
      <c r="Y231" s="27"/>
      <c r="Z231" s="27"/>
      <c r="AA231" s="27"/>
      <c r="AB231" s="27"/>
    </row>
    <row r="232" spans="1:28" x14ac:dyDescent="0.25">
      <c r="A232" s="27"/>
      <c r="B232" s="27"/>
      <c r="C232" s="27"/>
      <c r="D232" s="27"/>
      <c r="E232" s="27"/>
      <c r="F232" s="27"/>
      <c r="G232" s="27"/>
      <c r="H232" s="27"/>
      <c r="I232" s="27"/>
      <c r="J232" s="27"/>
      <c r="K232" s="27"/>
      <c r="L232" s="27"/>
      <c r="M232" s="27"/>
      <c r="N232" s="27"/>
      <c r="O232" s="27"/>
      <c r="P232" s="27"/>
      <c r="Q232" s="27"/>
      <c r="R232" s="27"/>
      <c r="S232" s="27"/>
      <c r="T232" s="27"/>
      <c r="U232" s="27"/>
      <c r="V232" s="27"/>
      <c r="W232" s="27"/>
      <c r="X232" s="27"/>
      <c r="Y232" s="27"/>
      <c r="Z232" s="27"/>
      <c r="AA232" s="27"/>
      <c r="AB232" s="27"/>
    </row>
    <row r="233" spans="1:28" x14ac:dyDescent="0.25">
      <c r="A233" s="27"/>
      <c r="B233" s="27"/>
      <c r="C233" s="27"/>
      <c r="D233" s="27"/>
      <c r="E233" s="27"/>
      <c r="F233" s="27"/>
      <c r="G233" s="27"/>
      <c r="H233" s="27"/>
      <c r="I233" s="27"/>
      <c r="J233" s="27"/>
      <c r="K233" s="27"/>
      <c r="L233" s="27"/>
      <c r="M233" s="27"/>
      <c r="N233" s="27"/>
      <c r="O233" s="27"/>
      <c r="P233" s="27"/>
      <c r="Q233" s="27"/>
      <c r="R233" s="27"/>
      <c r="S233" s="27"/>
      <c r="T233" s="27"/>
      <c r="U233" s="27"/>
      <c r="V233" s="27"/>
      <c r="W233" s="27"/>
      <c r="X233" s="27"/>
      <c r="Y233" s="27"/>
      <c r="Z233" s="27"/>
      <c r="AA233" s="27"/>
      <c r="AB233" s="27"/>
    </row>
    <row r="234" spans="1:28" x14ac:dyDescent="0.25">
      <c r="A234" s="27"/>
      <c r="B234" s="27"/>
      <c r="C234" s="27"/>
      <c r="D234" s="27"/>
      <c r="E234" s="27"/>
      <c r="F234" s="27"/>
      <c r="G234" s="27"/>
      <c r="H234" s="27"/>
      <c r="I234" s="27"/>
      <c r="J234" s="27"/>
      <c r="K234" s="27"/>
      <c r="L234" s="27"/>
      <c r="M234" s="27"/>
      <c r="N234" s="27"/>
      <c r="O234" s="27"/>
      <c r="P234" s="27"/>
      <c r="Q234" s="27"/>
      <c r="R234" s="27"/>
      <c r="S234" s="27"/>
      <c r="T234" s="27"/>
      <c r="U234" s="27"/>
      <c r="V234" s="27"/>
      <c r="W234" s="27"/>
      <c r="X234" s="27"/>
      <c r="Y234" s="27"/>
      <c r="Z234" s="27"/>
      <c r="AA234" s="27"/>
      <c r="AB234" s="27"/>
    </row>
    <row r="235" spans="1:28" x14ac:dyDescent="0.25">
      <c r="A235" s="27"/>
      <c r="B235" s="27"/>
      <c r="C235" s="27"/>
      <c r="D235" s="27"/>
      <c r="E235" s="27"/>
      <c r="F235" s="27"/>
      <c r="G235" s="27"/>
      <c r="H235" s="27"/>
      <c r="I235" s="27"/>
      <c r="J235" s="27"/>
      <c r="K235" s="27"/>
      <c r="L235" s="27"/>
      <c r="M235" s="27"/>
      <c r="N235" s="27"/>
      <c r="O235" s="27"/>
      <c r="P235" s="27"/>
      <c r="Q235" s="27"/>
      <c r="R235" s="27"/>
      <c r="S235" s="27"/>
      <c r="T235" s="27"/>
      <c r="U235" s="27"/>
      <c r="V235" s="27"/>
      <c r="W235" s="27"/>
      <c r="X235" s="27"/>
      <c r="Y235" s="27"/>
      <c r="Z235" s="27"/>
      <c r="AA235" s="27"/>
      <c r="AB235" s="27"/>
    </row>
    <row r="236" spans="1:28" x14ac:dyDescent="0.25">
      <c r="A236" s="27"/>
      <c r="B236" s="27"/>
      <c r="C236" s="27"/>
      <c r="D236" s="27"/>
      <c r="E236" s="27"/>
      <c r="F236" s="27"/>
      <c r="G236" s="27"/>
      <c r="H236" s="27"/>
      <c r="I236" s="27"/>
      <c r="J236" s="27"/>
      <c r="K236" s="27"/>
      <c r="L236" s="27"/>
      <c r="M236" s="27"/>
      <c r="N236" s="27"/>
      <c r="O236" s="27"/>
      <c r="P236" s="27"/>
      <c r="Q236" s="27"/>
      <c r="R236" s="27"/>
      <c r="S236" s="27"/>
      <c r="T236" s="27"/>
      <c r="U236" s="27"/>
      <c r="V236" s="27"/>
      <c r="W236" s="27"/>
      <c r="X236" s="27"/>
      <c r="Y236" s="27"/>
      <c r="Z236" s="27"/>
      <c r="AA236" s="27"/>
      <c r="AB236" s="27"/>
    </row>
    <row r="237" spans="1:28" x14ac:dyDescent="0.25">
      <c r="A237" s="27"/>
      <c r="B237" s="27"/>
      <c r="C237" s="27"/>
      <c r="D237" s="27"/>
      <c r="E237" s="27"/>
      <c r="F237" s="27"/>
      <c r="G237" s="27"/>
      <c r="H237" s="27"/>
      <c r="I237" s="27"/>
      <c r="J237" s="27"/>
      <c r="K237" s="27"/>
      <c r="L237" s="27"/>
      <c r="M237" s="27"/>
      <c r="N237" s="27"/>
      <c r="O237" s="27"/>
      <c r="P237" s="27"/>
      <c r="Q237" s="27"/>
      <c r="R237" s="27"/>
      <c r="S237" s="27"/>
      <c r="T237" s="27"/>
      <c r="U237" s="27"/>
      <c r="V237" s="27"/>
      <c r="W237" s="27"/>
      <c r="X237" s="27"/>
      <c r="Y237" s="27"/>
      <c r="Z237" s="27"/>
      <c r="AA237" s="27"/>
      <c r="AB237" s="27"/>
    </row>
    <row r="238" spans="1:28" x14ac:dyDescent="0.25">
      <c r="A238" s="27"/>
      <c r="B238" s="27"/>
      <c r="C238" s="27"/>
      <c r="D238" s="27"/>
      <c r="E238" s="27"/>
      <c r="F238" s="27"/>
      <c r="G238" s="27"/>
      <c r="H238" s="27"/>
      <c r="I238" s="27"/>
      <c r="J238" s="27"/>
      <c r="K238" s="27"/>
      <c r="L238" s="27"/>
      <c r="M238" s="27"/>
      <c r="N238" s="27"/>
      <c r="O238" s="27"/>
      <c r="P238" s="27"/>
      <c r="Q238" s="27"/>
      <c r="R238" s="27"/>
      <c r="S238" s="27"/>
      <c r="T238" s="27"/>
      <c r="U238" s="27"/>
      <c r="V238" s="27"/>
      <c r="W238" s="27"/>
      <c r="X238" s="27"/>
      <c r="Y238" s="27"/>
      <c r="Z238" s="27"/>
      <c r="AA238" s="27"/>
      <c r="AB238" s="27"/>
    </row>
    <row r="239" spans="1:28" x14ac:dyDescent="0.25">
      <c r="A239" s="27"/>
      <c r="B239" s="27"/>
      <c r="C239" s="27"/>
      <c r="D239" s="27"/>
      <c r="E239" s="27"/>
      <c r="F239" s="27"/>
      <c r="G239" s="27"/>
      <c r="H239" s="27"/>
      <c r="I239" s="27"/>
      <c r="J239" s="27"/>
      <c r="K239" s="27"/>
      <c r="L239" s="27"/>
      <c r="M239" s="27"/>
      <c r="N239" s="27"/>
      <c r="O239" s="27"/>
      <c r="P239" s="27"/>
      <c r="Q239" s="27"/>
      <c r="R239" s="27"/>
      <c r="S239" s="27"/>
      <c r="T239" s="27"/>
      <c r="U239" s="27"/>
      <c r="V239" s="27"/>
      <c r="W239" s="27"/>
      <c r="X239" s="27"/>
      <c r="Y239" s="27"/>
      <c r="Z239" s="27"/>
      <c r="AA239" s="27"/>
      <c r="AB239" s="27"/>
    </row>
    <row r="240" spans="1:28" x14ac:dyDescent="0.25">
      <c r="A240" s="27"/>
      <c r="B240" s="27"/>
      <c r="C240" s="27"/>
      <c r="D240" s="27"/>
      <c r="E240" s="27"/>
      <c r="F240" s="27"/>
      <c r="G240" s="27"/>
      <c r="H240" s="27"/>
      <c r="I240" s="27"/>
      <c r="J240" s="27"/>
      <c r="K240" s="27"/>
      <c r="L240" s="27"/>
      <c r="M240" s="27"/>
      <c r="N240" s="27"/>
      <c r="O240" s="27"/>
      <c r="P240" s="27"/>
      <c r="Q240" s="27"/>
      <c r="R240" s="27"/>
      <c r="S240" s="27"/>
      <c r="T240" s="27"/>
      <c r="U240" s="27"/>
      <c r="V240" s="27"/>
      <c r="W240" s="27"/>
      <c r="X240" s="27"/>
      <c r="Y240" s="27"/>
      <c r="Z240" s="27"/>
      <c r="AA240" s="27"/>
      <c r="AB240" s="27"/>
    </row>
    <row r="241" spans="1:28" x14ac:dyDescent="0.25">
      <c r="A241" s="27"/>
      <c r="B241" s="27"/>
      <c r="C241" s="27"/>
      <c r="D241" s="27"/>
      <c r="E241" s="27"/>
      <c r="F241" s="27"/>
      <c r="G241" s="27"/>
      <c r="H241" s="27"/>
      <c r="I241" s="27"/>
      <c r="J241" s="27"/>
      <c r="K241" s="27"/>
      <c r="L241" s="27"/>
      <c r="M241" s="27"/>
      <c r="N241" s="27"/>
      <c r="O241" s="27"/>
      <c r="P241" s="27"/>
      <c r="Q241" s="27"/>
      <c r="R241" s="27"/>
      <c r="S241" s="27"/>
      <c r="T241" s="27"/>
      <c r="U241" s="27"/>
      <c r="V241" s="27"/>
      <c r="W241" s="27"/>
      <c r="X241" s="27"/>
      <c r="Y241" s="27"/>
      <c r="Z241" s="27"/>
      <c r="AA241" s="27"/>
      <c r="AB241" s="27"/>
    </row>
    <row r="242" spans="1:28" x14ac:dyDescent="0.25">
      <c r="A242" s="27"/>
      <c r="B242" s="27"/>
      <c r="C242" s="27"/>
      <c r="D242" s="27"/>
      <c r="E242" s="27"/>
      <c r="F242" s="27"/>
      <c r="G242" s="27"/>
      <c r="H242" s="27"/>
      <c r="I242" s="27"/>
      <c r="J242" s="27"/>
      <c r="K242" s="27"/>
      <c r="L242" s="27"/>
      <c r="M242" s="27"/>
      <c r="N242" s="27"/>
      <c r="O242" s="27"/>
      <c r="P242" s="27"/>
      <c r="Q242" s="27"/>
      <c r="R242" s="27"/>
      <c r="S242" s="27"/>
      <c r="T242" s="27"/>
      <c r="U242" s="27"/>
      <c r="V242" s="27"/>
      <c r="W242" s="27"/>
      <c r="X242" s="27"/>
      <c r="Y242" s="27"/>
      <c r="Z242" s="27"/>
      <c r="AA242" s="27"/>
      <c r="AB242" s="27"/>
    </row>
    <row r="243" spans="1:28" x14ac:dyDescent="0.25">
      <c r="A243" s="27"/>
      <c r="B243" s="27"/>
      <c r="C243" s="27"/>
      <c r="D243" s="27"/>
      <c r="E243" s="27"/>
      <c r="F243" s="27"/>
      <c r="G243" s="27"/>
      <c r="H243" s="27"/>
      <c r="I243" s="27"/>
      <c r="J243" s="27"/>
      <c r="K243" s="27"/>
      <c r="L243" s="27"/>
      <c r="M243" s="27"/>
      <c r="N243" s="27"/>
      <c r="O243" s="27"/>
      <c r="P243" s="27"/>
      <c r="Q243" s="27"/>
      <c r="R243" s="27"/>
      <c r="S243" s="27"/>
      <c r="T243" s="27"/>
      <c r="U243" s="27"/>
      <c r="V243" s="27"/>
      <c r="W243" s="27"/>
      <c r="X243" s="27"/>
      <c r="Y243" s="27"/>
      <c r="Z243" s="27"/>
      <c r="AA243" s="27"/>
      <c r="AB243" s="27"/>
    </row>
    <row r="244" spans="1:28" x14ac:dyDescent="0.25">
      <c r="A244" s="27"/>
      <c r="B244" s="27"/>
      <c r="C244" s="27"/>
      <c r="D244" s="27"/>
      <c r="E244" s="27"/>
      <c r="F244" s="27"/>
      <c r="G244" s="27"/>
      <c r="H244" s="27"/>
      <c r="I244" s="27"/>
      <c r="J244" s="27"/>
      <c r="K244" s="27"/>
      <c r="L244" s="27"/>
      <c r="M244" s="27"/>
      <c r="N244" s="27"/>
      <c r="O244" s="27"/>
      <c r="P244" s="27"/>
      <c r="Q244" s="27"/>
      <c r="R244" s="27"/>
      <c r="S244" s="27"/>
      <c r="T244" s="27"/>
      <c r="U244" s="27"/>
      <c r="V244" s="27"/>
      <c r="W244" s="27"/>
      <c r="X244" s="27"/>
      <c r="Y244" s="27"/>
      <c r="Z244" s="27"/>
      <c r="AA244" s="27"/>
      <c r="AB244" s="27"/>
    </row>
    <row r="245" spans="1:28" x14ac:dyDescent="0.25">
      <c r="A245" s="27"/>
      <c r="B245" s="27"/>
      <c r="C245" s="27"/>
      <c r="D245" s="27"/>
      <c r="E245" s="27"/>
      <c r="F245" s="27"/>
      <c r="G245" s="27"/>
      <c r="H245" s="27"/>
      <c r="I245" s="27"/>
      <c r="J245" s="27"/>
      <c r="K245" s="27"/>
      <c r="L245" s="27"/>
      <c r="M245" s="27"/>
      <c r="N245" s="27"/>
      <c r="O245" s="27"/>
      <c r="P245" s="27"/>
      <c r="Q245" s="27"/>
      <c r="R245" s="27"/>
      <c r="S245" s="27"/>
      <c r="T245" s="27"/>
      <c r="U245" s="27"/>
      <c r="V245" s="27"/>
      <c r="W245" s="27"/>
      <c r="X245" s="27"/>
      <c r="Y245" s="27"/>
      <c r="Z245" s="27"/>
      <c r="AA245" s="27"/>
      <c r="AB245" s="27"/>
    </row>
    <row r="246" spans="1:28" x14ac:dyDescent="0.25">
      <c r="A246" s="27"/>
      <c r="B246" s="27"/>
      <c r="C246" s="27"/>
      <c r="D246" s="27"/>
      <c r="E246" s="27"/>
      <c r="F246" s="27"/>
      <c r="G246" s="27"/>
      <c r="H246" s="27"/>
      <c r="I246" s="27"/>
      <c r="J246" s="27"/>
      <c r="K246" s="27"/>
      <c r="L246" s="27"/>
      <c r="M246" s="27"/>
      <c r="N246" s="27"/>
      <c r="O246" s="27"/>
      <c r="P246" s="27"/>
      <c r="Q246" s="27"/>
      <c r="R246" s="27"/>
      <c r="S246" s="27"/>
      <c r="T246" s="27"/>
      <c r="U246" s="27"/>
      <c r="V246" s="27"/>
      <c r="W246" s="27"/>
      <c r="X246" s="27"/>
      <c r="Y246" s="27"/>
      <c r="Z246" s="27"/>
      <c r="AA246" s="27"/>
      <c r="AB246" s="27"/>
    </row>
    <row r="247" spans="1:28" x14ac:dyDescent="0.25">
      <c r="A247" s="27"/>
      <c r="B247" s="27"/>
      <c r="C247" s="27"/>
      <c r="D247" s="27"/>
      <c r="E247" s="27"/>
      <c r="F247" s="27"/>
      <c r="G247" s="27"/>
      <c r="H247" s="27"/>
      <c r="I247" s="27"/>
      <c r="J247" s="27"/>
      <c r="K247" s="27"/>
      <c r="L247" s="27"/>
      <c r="M247" s="27"/>
      <c r="N247" s="27"/>
      <c r="O247" s="27"/>
      <c r="P247" s="27"/>
      <c r="Q247" s="27"/>
      <c r="R247" s="27"/>
      <c r="S247" s="27"/>
      <c r="T247" s="27"/>
      <c r="U247" s="27"/>
      <c r="V247" s="27"/>
      <c r="W247" s="27"/>
      <c r="X247" s="27"/>
      <c r="Y247" s="27"/>
      <c r="Z247" s="27"/>
      <c r="AA247" s="27"/>
      <c r="AB247" s="27"/>
    </row>
    <row r="248" spans="1:28" x14ac:dyDescent="0.25">
      <c r="A248" s="27"/>
      <c r="B248" s="27"/>
      <c r="C248" s="27"/>
      <c r="D248" s="27"/>
      <c r="E248" s="27"/>
      <c r="F248" s="27"/>
      <c r="G248" s="27"/>
      <c r="H248" s="27"/>
      <c r="I248" s="27"/>
      <c r="J248" s="27"/>
      <c r="K248" s="27"/>
      <c r="L248" s="27"/>
      <c r="M248" s="27"/>
      <c r="N248" s="27"/>
      <c r="O248" s="27"/>
      <c r="P248" s="27"/>
      <c r="Q248" s="27"/>
      <c r="R248" s="27"/>
      <c r="S248" s="27"/>
      <c r="T248" s="27"/>
      <c r="U248" s="27"/>
      <c r="V248" s="27"/>
      <c r="W248" s="27"/>
      <c r="X248" s="27"/>
      <c r="Y248" s="27"/>
      <c r="Z248" s="27"/>
      <c r="AA248" s="27"/>
      <c r="AB248" s="27"/>
    </row>
    <row r="249" spans="1:28" x14ac:dyDescent="0.25">
      <c r="A249" s="27"/>
      <c r="B249" s="27"/>
      <c r="C249" s="27"/>
      <c r="D249" s="27"/>
      <c r="E249" s="27"/>
      <c r="F249" s="27"/>
      <c r="G249" s="27"/>
      <c r="H249" s="27"/>
      <c r="I249" s="27"/>
      <c r="J249" s="27"/>
      <c r="K249" s="27"/>
      <c r="L249" s="27"/>
      <c r="M249" s="27"/>
      <c r="N249" s="27"/>
      <c r="O249" s="27"/>
      <c r="P249" s="27"/>
      <c r="Q249" s="27"/>
      <c r="R249" s="27"/>
      <c r="S249" s="27"/>
      <c r="T249" s="27"/>
      <c r="U249" s="27"/>
      <c r="V249" s="27"/>
      <c r="W249" s="27"/>
      <c r="X249" s="27"/>
      <c r="Y249" s="27"/>
      <c r="Z249" s="27"/>
      <c r="AA249" s="27"/>
      <c r="AB249" s="27"/>
    </row>
    <row r="250" spans="1:28" x14ac:dyDescent="0.25">
      <c r="A250" s="27"/>
      <c r="B250" s="27"/>
      <c r="C250" s="27"/>
      <c r="D250" s="27"/>
      <c r="E250" s="27"/>
      <c r="F250" s="27"/>
      <c r="G250" s="27"/>
      <c r="H250" s="27"/>
      <c r="I250" s="27"/>
      <c r="J250" s="27"/>
      <c r="K250" s="27"/>
      <c r="L250" s="27"/>
      <c r="M250" s="27"/>
      <c r="N250" s="27"/>
      <c r="O250" s="27"/>
      <c r="P250" s="27"/>
      <c r="Q250" s="27"/>
      <c r="R250" s="27"/>
      <c r="S250" s="27"/>
      <c r="T250" s="27"/>
      <c r="U250" s="27"/>
      <c r="V250" s="27"/>
      <c r="W250" s="27"/>
      <c r="X250" s="27"/>
      <c r="Y250" s="27"/>
      <c r="Z250" s="27"/>
      <c r="AA250" s="27"/>
      <c r="AB250" s="27"/>
    </row>
    <row r="251" spans="1:28" x14ac:dyDescent="0.25">
      <c r="A251" s="27"/>
      <c r="B251" s="27"/>
      <c r="C251" s="27"/>
      <c r="D251" s="27"/>
      <c r="E251" s="27"/>
      <c r="F251" s="27"/>
      <c r="G251" s="27"/>
      <c r="H251" s="27"/>
      <c r="I251" s="27"/>
      <c r="J251" s="27"/>
      <c r="K251" s="27"/>
      <c r="L251" s="27"/>
      <c r="M251" s="27"/>
      <c r="N251" s="27"/>
      <c r="O251" s="27"/>
      <c r="P251" s="27"/>
      <c r="Q251" s="27"/>
      <c r="R251" s="27"/>
      <c r="S251" s="27"/>
      <c r="T251" s="27"/>
      <c r="U251" s="27"/>
      <c r="V251" s="27"/>
      <c r="W251" s="27"/>
      <c r="X251" s="27"/>
      <c r="Y251" s="27"/>
      <c r="Z251" s="27"/>
      <c r="AA251" s="27"/>
      <c r="AB251" s="27"/>
    </row>
    <row r="252" spans="1:28" x14ac:dyDescent="0.25">
      <c r="A252" s="27"/>
      <c r="B252" s="27"/>
      <c r="C252" s="27"/>
      <c r="D252" s="27"/>
      <c r="E252" s="27"/>
      <c r="F252" s="27"/>
      <c r="G252" s="27"/>
      <c r="H252" s="27"/>
      <c r="I252" s="27"/>
      <c r="J252" s="27"/>
      <c r="K252" s="27"/>
      <c r="L252" s="27"/>
      <c r="M252" s="27"/>
      <c r="N252" s="27"/>
      <c r="O252" s="27"/>
      <c r="P252" s="27"/>
      <c r="Q252" s="27"/>
      <c r="R252" s="27"/>
      <c r="S252" s="27"/>
      <c r="T252" s="27"/>
      <c r="U252" s="27"/>
      <c r="V252" s="27"/>
      <c r="W252" s="27"/>
      <c r="X252" s="27"/>
      <c r="Y252" s="27"/>
      <c r="Z252" s="27"/>
      <c r="AA252" s="27"/>
      <c r="AB252" s="27"/>
    </row>
    <row r="253" spans="1:28" x14ac:dyDescent="0.25">
      <c r="A253" s="27"/>
      <c r="B253" s="27"/>
      <c r="C253" s="27"/>
      <c r="D253" s="27"/>
      <c r="E253" s="27"/>
      <c r="F253" s="27"/>
      <c r="G253" s="27"/>
      <c r="H253" s="27"/>
      <c r="I253" s="27"/>
      <c r="J253" s="27"/>
      <c r="K253" s="27"/>
      <c r="L253" s="27"/>
      <c r="M253" s="27"/>
      <c r="N253" s="27"/>
      <c r="O253" s="27"/>
      <c r="P253" s="27"/>
      <c r="Q253" s="27"/>
      <c r="R253" s="27"/>
      <c r="S253" s="27"/>
      <c r="T253" s="27"/>
      <c r="U253" s="27"/>
      <c r="V253" s="27"/>
      <c r="W253" s="27"/>
      <c r="X253" s="27"/>
      <c r="Y253" s="27"/>
      <c r="Z253" s="27"/>
      <c r="AA253" s="27"/>
      <c r="AB253" s="27"/>
    </row>
    <row r="254" spans="1:28" x14ac:dyDescent="0.25">
      <c r="A254" s="27"/>
      <c r="B254" s="27"/>
      <c r="C254" s="27"/>
      <c r="D254" s="27"/>
      <c r="E254" s="27"/>
      <c r="F254" s="27"/>
      <c r="G254" s="27"/>
      <c r="H254" s="27"/>
      <c r="I254" s="27"/>
      <c r="J254" s="27"/>
      <c r="K254" s="27"/>
      <c r="L254" s="27"/>
      <c r="M254" s="27"/>
      <c r="N254" s="27"/>
      <c r="O254" s="27"/>
      <c r="P254" s="27"/>
      <c r="Q254" s="27"/>
      <c r="R254" s="27"/>
      <c r="S254" s="27"/>
      <c r="T254" s="27"/>
      <c r="U254" s="27"/>
      <c r="V254" s="27"/>
      <c r="W254" s="27"/>
      <c r="X254" s="27"/>
      <c r="Y254" s="27"/>
      <c r="Z254" s="27"/>
      <c r="AA254" s="27"/>
      <c r="AB254" s="27"/>
    </row>
    <row r="255" spans="1:28" x14ac:dyDescent="0.25">
      <c r="A255" s="27"/>
      <c r="B255" s="27"/>
      <c r="C255" s="27"/>
      <c r="D255" s="27"/>
      <c r="E255" s="27"/>
      <c r="F255" s="27"/>
      <c r="G255" s="27"/>
      <c r="H255" s="27"/>
      <c r="I255" s="27"/>
      <c r="J255" s="27"/>
      <c r="K255" s="27"/>
      <c r="L255" s="27"/>
      <c r="M255" s="27"/>
      <c r="N255" s="27"/>
      <c r="O255" s="27"/>
      <c r="P255" s="27"/>
      <c r="Q255" s="27"/>
      <c r="R255" s="27"/>
      <c r="S255" s="27"/>
      <c r="T255" s="27"/>
      <c r="U255" s="27"/>
      <c r="V255" s="27"/>
      <c r="W255" s="27"/>
      <c r="X255" s="27"/>
      <c r="Y255" s="27"/>
      <c r="Z255" s="27"/>
      <c r="AA255" s="27"/>
      <c r="AB255" s="27"/>
    </row>
    <row r="256" spans="1:28" x14ac:dyDescent="0.25">
      <c r="A256" s="27"/>
      <c r="B256" s="27"/>
      <c r="C256" s="27"/>
      <c r="D256" s="27"/>
      <c r="E256" s="27"/>
      <c r="F256" s="27"/>
      <c r="G256" s="27"/>
      <c r="H256" s="27"/>
      <c r="I256" s="27"/>
      <c r="J256" s="27"/>
      <c r="K256" s="27"/>
      <c r="L256" s="27"/>
      <c r="M256" s="27"/>
      <c r="N256" s="27"/>
      <c r="O256" s="27"/>
      <c r="P256" s="27"/>
      <c r="Q256" s="27"/>
      <c r="R256" s="27"/>
      <c r="S256" s="27"/>
      <c r="T256" s="27"/>
      <c r="U256" s="27"/>
      <c r="V256" s="27"/>
      <c r="W256" s="27"/>
      <c r="X256" s="27"/>
      <c r="Y256" s="27"/>
      <c r="Z256" s="27"/>
      <c r="AA256" s="27"/>
      <c r="AB256" s="27"/>
    </row>
    <row r="257" spans="1:28" x14ac:dyDescent="0.25">
      <c r="A257" s="27"/>
      <c r="B257" s="27"/>
      <c r="C257" s="27"/>
      <c r="D257" s="27"/>
      <c r="E257" s="27"/>
      <c r="F257" s="27"/>
      <c r="G257" s="27"/>
      <c r="H257" s="27"/>
      <c r="I257" s="27"/>
      <c r="J257" s="27"/>
      <c r="K257" s="27"/>
      <c r="L257" s="27"/>
      <c r="M257" s="27"/>
      <c r="N257" s="27"/>
      <c r="O257" s="27"/>
      <c r="P257" s="27"/>
      <c r="Q257" s="27"/>
      <c r="R257" s="27"/>
      <c r="S257" s="27"/>
      <c r="T257" s="27"/>
      <c r="U257" s="27"/>
      <c r="V257" s="27"/>
      <c r="W257" s="27"/>
      <c r="X257" s="27"/>
      <c r="Y257" s="27"/>
      <c r="Z257" s="27"/>
      <c r="AA257" s="27"/>
      <c r="AB257" s="27"/>
    </row>
    <row r="258" spans="1:28" x14ac:dyDescent="0.25">
      <c r="A258" s="27"/>
      <c r="B258" s="27"/>
      <c r="C258" s="27"/>
      <c r="D258" s="27"/>
      <c r="E258" s="27"/>
      <c r="F258" s="27"/>
      <c r="G258" s="27"/>
      <c r="H258" s="27"/>
      <c r="I258" s="27"/>
      <c r="J258" s="27"/>
      <c r="K258" s="27"/>
      <c r="L258" s="27"/>
      <c r="M258" s="27"/>
      <c r="N258" s="27"/>
      <c r="O258" s="27"/>
      <c r="P258" s="27"/>
      <c r="Q258" s="27"/>
      <c r="R258" s="27"/>
      <c r="S258" s="27"/>
      <c r="T258" s="27"/>
      <c r="U258" s="27"/>
      <c r="V258" s="27"/>
      <c r="W258" s="27"/>
      <c r="X258" s="27"/>
      <c r="Y258" s="27"/>
      <c r="Z258" s="27"/>
      <c r="AA258" s="27"/>
      <c r="AB258" s="27"/>
    </row>
    <row r="259" spans="1:28" x14ac:dyDescent="0.25">
      <c r="A259" s="27"/>
      <c r="B259" s="27"/>
      <c r="C259" s="27"/>
      <c r="D259" s="27"/>
      <c r="E259" s="27"/>
      <c r="F259" s="27"/>
      <c r="G259" s="27"/>
      <c r="H259" s="27"/>
      <c r="I259" s="27"/>
      <c r="J259" s="27"/>
      <c r="K259" s="27"/>
      <c r="L259" s="27"/>
      <c r="M259" s="27"/>
      <c r="N259" s="27"/>
      <c r="O259" s="27"/>
      <c r="P259" s="27"/>
      <c r="Q259" s="27"/>
      <c r="R259" s="27"/>
      <c r="S259" s="27"/>
      <c r="T259" s="27"/>
      <c r="U259" s="27"/>
      <c r="V259" s="27"/>
      <c r="W259" s="27"/>
      <c r="X259" s="27"/>
      <c r="Y259" s="27"/>
      <c r="Z259" s="27"/>
      <c r="AA259" s="27"/>
      <c r="AB259" s="27"/>
    </row>
    <row r="260" spans="1:28" x14ac:dyDescent="0.25">
      <c r="A260" s="27"/>
      <c r="B260" s="27"/>
      <c r="C260" s="27"/>
      <c r="D260" s="27"/>
      <c r="E260" s="27"/>
      <c r="F260" s="27"/>
      <c r="G260" s="27"/>
      <c r="H260" s="27"/>
      <c r="I260" s="27"/>
      <c r="J260" s="27"/>
      <c r="K260" s="27"/>
      <c r="L260" s="27"/>
      <c r="M260" s="27"/>
      <c r="N260" s="27"/>
      <c r="O260" s="27"/>
      <c r="P260" s="27"/>
      <c r="Q260" s="27"/>
      <c r="R260" s="27"/>
      <c r="S260" s="27"/>
      <c r="T260" s="27"/>
      <c r="U260" s="27"/>
      <c r="V260" s="27"/>
      <c r="W260" s="27"/>
      <c r="X260" s="27"/>
      <c r="Y260" s="27"/>
      <c r="Z260" s="27"/>
      <c r="AA260" s="27"/>
      <c r="AB260" s="27"/>
    </row>
    <row r="261" spans="1:28" x14ac:dyDescent="0.25">
      <c r="A261" s="27"/>
      <c r="B261" s="27"/>
      <c r="C261" s="27"/>
      <c r="D261" s="27"/>
      <c r="E261" s="27"/>
      <c r="F261" s="27"/>
      <c r="G261" s="27"/>
      <c r="H261" s="27"/>
      <c r="I261" s="27"/>
      <c r="J261" s="27"/>
      <c r="K261" s="27"/>
      <c r="L261" s="27"/>
      <c r="M261" s="27"/>
      <c r="N261" s="27"/>
      <c r="O261" s="27"/>
      <c r="P261" s="27"/>
      <c r="Q261" s="27"/>
      <c r="R261" s="27"/>
      <c r="S261" s="27"/>
      <c r="T261" s="27"/>
      <c r="U261" s="27"/>
      <c r="V261" s="27"/>
      <c r="W261" s="27"/>
      <c r="X261" s="27"/>
      <c r="Y261" s="27"/>
      <c r="Z261" s="27"/>
      <c r="AA261" s="27"/>
      <c r="AB261" s="27"/>
    </row>
    <row r="262" spans="1:28" x14ac:dyDescent="0.25">
      <c r="A262" s="27"/>
      <c r="B262" s="27"/>
      <c r="C262" s="27"/>
      <c r="D262" s="27"/>
      <c r="E262" s="27"/>
      <c r="F262" s="27"/>
      <c r="G262" s="27"/>
      <c r="H262" s="27"/>
      <c r="I262" s="27"/>
      <c r="J262" s="27"/>
      <c r="K262" s="27"/>
      <c r="L262" s="27"/>
      <c r="M262" s="27"/>
      <c r="N262" s="27"/>
      <c r="O262" s="27"/>
      <c r="P262" s="27"/>
      <c r="Q262" s="27"/>
      <c r="R262" s="27"/>
      <c r="S262" s="27"/>
      <c r="T262" s="27"/>
      <c r="U262" s="27"/>
      <c r="V262" s="27"/>
      <c r="W262" s="27"/>
      <c r="X262" s="27"/>
      <c r="Y262" s="27"/>
      <c r="Z262" s="27"/>
      <c r="AA262" s="27"/>
      <c r="AB262" s="27"/>
    </row>
    <row r="263" spans="1:28" x14ac:dyDescent="0.25">
      <c r="A263" s="27"/>
      <c r="B263" s="27"/>
      <c r="C263" s="27"/>
      <c r="D263" s="27"/>
      <c r="E263" s="27"/>
      <c r="F263" s="27"/>
      <c r="G263" s="27"/>
      <c r="H263" s="27"/>
      <c r="I263" s="27"/>
      <c r="J263" s="27"/>
      <c r="K263" s="27"/>
      <c r="L263" s="27"/>
      <c r="M263" s="27"/>
      <c r="N263" s="27"/>
      <c r="O263" s="27"/>
      <c r="P263" s="27"/>
      <c r="Q263" s="27"/>
      <c r="R263" s="27"/>
      <c r="S263" s="27"/>
      <c r="T263" s="27"/>
      <c r="U263" s="27"/>
      <c r="V263" s="27"/>
      <c r="W263" s="27"/>
      <c r="X263" s="27"/>
      <c r="Y263" s="27"/>
      <c r="Z263" s="27"/>
      <c r="AA263" s="27"/>
      <c r="AB263" s="27"/>
    </row>
    <row r="264" spans="1:28" x14ac:dyDescent="0.25">
      <c r="A264" s="27"/>
      <c r="B264" s="27"/>
      <c r="C264" s="27"/>
      <c r="D264" s="27"/>
      <c r="E264" s="27"/>
      <c r="F264" s="27"/>
      <c r="G264" s="27"/>
      <c r="H264" s="27"/>
      <c r="I264" s="27"/>
      <c r="J264" s="27"/>
      <c r="K264" s="27"/>
      <c r="L264" s="27"/>
      <c r="M264" s="27"/>
      <c r="N264" s="27"/>
      <c r="O264" s="27"/>
      <c r="P264" s="27"/>
      <c r="Q264" s="27"/>
      <c r="R264" s="27"/>
      <c r="S264" s="27"/>
      <c r="T264" s="27"/>
      <c r="U264" s="27"/>
      <c r="V264" s="27"/>
      <c r="W264" s="27"/>
      <c r="X264" s="27"/>
      <c r="Y264" s="27"/>
      <c r="Z264" s="27"/>
      <c r="AA264" s="27"/>
      <c r="AB264" s="27"/>
    </row>
    <row r="265" spans="1:28" x14ac:dyDescent="0.25">
      <c r="A265" s="27"/>
      <c r="B265" s="27"/>
      <c r="C265" s="27"/>
      <c r="D265" s="27"/>
      <c r="E265" s="27"/>
      <c r="F265" s="27"/>
      <c r="G265" s="27"/>
      <c r="H265" s="27"/>
      <c r="I265" s="27"/>
      <c r="J265" s="27"/>
      <c r="K265" s="27"/>
      <c r="L265" s="27"/>
      <c r="M265" s="27"/>
      <c r="N265" s="27"/>
      <c r="O265" s="27"/>
      <c r="P265" s="27"/>
      <c r="Q265" s="27"/>
      <c r="R265" s="27"/>
      <c r="S265" s="27"/>
      <c r="T265" s="27"/>
      <c r="U265" s="27"/>
      <c r="V265" s="27"/>
      <c r="W265" s="27"/>
      <c r="X265" s="27"/>
      <c r="Y265" s="27"/>
      <c r="Z265" s="27"/>
      <c r="AA265" s="27"/>
      <c r="AB265" s="27"/>
    </row>
    <row r="266" spans="1:28" x14ac:dyDescent="0.25">
      <c r="A266" s="27"/>
      <c r="B266" s="27"/>
      <c r="C266" s="27"/>
      <c r="D266" s="27"/>
      <c r="E266" s="27"/>
      <c r="F266" s="27"/>
      <c r="G266" s="27"/>
      <c r="H266" s="27"/>
      <c r="I266" s="27"/>
      <c r="J266" s="27"/>
      <c r="K266" s="27"/>
      <c r="L266" s="27"/>
      <c r="M266" s="27"/>
      <c r="N266" s="27"/>
      <c r="O266" s="27"/>
      <c r="P266" s="27"/>
      <c r="Q266" s="27"/>
      <c r="R266" s="27"/>
      <c r="S266" s="27"/>
      <c r="T266" s="27"/>
      <c r="U266" s="27"/>
      <c r="V266" s="27"/>
      <c r="W266" s="27"/>
      <c r="X266" s="27"/>
      <c r="Y266" s="27"/>
      <c r="Z266" s="27"/>
      <c r="AA266" s="27"/>
      <c r="AB266" s="27"/>
    </row>
    <row r="267" spans="1:28" x14ac:dyDescent="0.25">
      <c r="A267" s="27"/>
      <c r="B267" s="27"/>
      <c r="C267" s="27"/>
      <c r="D267" s="27"/>
      <c r="E267" s="27"/>
      <c r="F267" s="27"/>
      <c r="G267" s="27"/>
      <c r="H267" s="27"/>
      <c r="I267" s="27"/>
      <c r="J267" s="27"/>
      <c r="K267" s="27"/>
      <c r="L267" s="27"/>
      <c r="M267" s="27"/>
      <c r="N267" s="27"/>
      <c r="O267" s="27"/>
      <c r="P267" s="27"/>
      <c r="Q267" s="27"/>
      <c r="R267" s="27"/>
      <c r="S267" s="27"/>
      <c r="T267" s="27"/>
      <c r="U267" s="27"/>
      <c r="V267" s="27"/>
      <c r="W267" s="27"/>
      <c r="X267" s="27"/>
      <c r="Y267" s="27"/>
      <c r="Z267" s="27"/>
      <c r="AA267" s="27"/>
      <c r="AB267" s="27"/>
    </row>
    <row r="268" spans="1:28" x14ac:dyDescent="0.25">
      <c r="A268" s="27"/>
      <c r="B268" s="27"/>
      <c r="C268" s="27"/>
      <c r="D268" s="27"/>
      <c r="E268" s="27"/>
      <c r="F268" s="27"/>
      <c r="G268" s="27"/>
      <c r="H268" s="27"/>
      <c r="I268" s="27"/>
      <c r="J268" s="27"/>
      <c r="K268" s="27"/>
      <c r="L268" s="27"/>
      <c r="M268" s="27"/>
      <c r="N268" s="27"/>
      <c r="O268" s="27"/>
      <c r="P268" s="27"/>
      <c r="Q268" s="27"/>
      <c r="R268" s="27"/>
      <c r="S268" s="27"/>
      <c r="T268" s="27"/>
      <c r="U268" s="27"/>
      <c r="V268" s="27"/>
      <c r="W268" s="27"/>
      <c r="X268" s="27"/>
      <c r="Y268" s="27"/>
      <c r="Z268" s="27"/>
      <c r="AA268" s="27"/>
      <c r="AB268" s="27"/>
    </row>
    <row r="269" spans="1:28" x14ac:dyDescent="0.25">
      <c r="A269" s="27"/>
      <c r="B269" s="27"/>
      <c r="C269" s="27"/>
      <c r="D269" s="27"/>
      <c r="E269" s="27"/>
      <c r="F269" s="27"/>
      <c r="G269" s="27"/>
      <c r="H269" s="27"/>
      <c r="I269" s="27"/>
      <c r="J269" s="27"/>
      <c r="K269" s="27"/>
      <c r="L269" s="27"/>
      <c r="M269" s="27"/>
      <c r="N269" s="27"/>
      <c r="O269" s="27"/>
      <c r="P269" s="27"/>
      <c r="Q269" s="27"/>
      <c r="R269" s="27"/>
      <c r="S269" s="27"/>
      <c r="T269" s="27"/>
      <c r="U269" s="27"/>
      <c r="V269" s="27"/>
      <c r="W269" s="27"/>
      <c r="X269" s="27"/>
      <c r="Y269" s="27"/>
      <c r="Z269" s="27"/>
      <c r="AA269" s="27"/>
      <c r="AB269" s="27"/>
    </row>
    <row r="270" spans="1:28" x14ac:dyDescent="0.25">
      <c r="A270" s="27"/>
      <c r="B270" s="27"/>
      <c r="C270" s="27"/>
      <c r="D270" s="27"/>
      <c r="E270" s="27"/>
      <c r="F270" s="27"/>
      <c r="G270" s="27"/>
      <c r="H270" s="27"/>
      <c r="I270" s="27"/>
      <c r="J270" s="27"/>
      <c r="K270" s="27"/>
      <c r="L270" s="27"/>
      <c r="M270" s="27"/>
      <c r="N270" s="27"/>
      <c r="O270" s="27"/>
      <c r="P270" s="27"/>
      <c r="Q270" s="27"/>
      <c r="R270" s="27"/>
      <c r="S270" s="27"/>
      <c r="T270" s="27"/>
      <c r="U270" s="27"/>
      <c r="V270" s="27"/>
      <c r="W270" s="27"/>
      <c r="X270" s="27"/>
      <c r="Y270" s="27"/>
      <c r="Z270" s="27"/>
      <c r="AA270" s="27"/>
      <c r="AB270" s="27"/>
    </row>
    <row r="271" spans="1:28" x14ac:dyDescent="0.25">
      <c r="A271" s="27"/>
      <c r="B271" s="27"/>
      <c r="C271" s="27"/>
      <c r="D271" s="27"/>
      <c r="E271" s="27"/>
      <c r="F271" s="27"/>
      <c r="G271" s="27"/>
      <c r="H271" s="27"/>
      <c r="I271" s="27"/>
      <c r="J271" s="27"/>
      <c r="K271" s="27"/>
      <c r="L271" s="27"/>
      <c r="M271" s="27"/>
      <c r="N271" s="27"/>
      <c r="O271" s="27"/>
      <c r="P271" s="27"/>
      <c r="Q271" s="27"/>
      <c r="R271" s="27"/>
      <c r="S271" s="27"/>
      <c r="T271" s="27"/>
      <c r="U271" s="27"/>
      <c r="V271" s="27"/>
      <c r="W271" s="27"/>
      <c r="X271" s="27"/>
      <c r="Y271" s="27"/>
      <c r="Z271" s="27"/>
      <c r="AA271" s="27"/>
      <c r="AB271" s="27"/>
    </row>
    <row r="272" spans="1:28" x14ac:dyDescent="0.25">
      <c r="A272" s="27"/>
      <c r="B272" s="27"/>
      <c r="C272" s="27"/>
      <c r="D272" s="27"/>
      <c r="E272" s="27"/>
      <c r="F272" s="27"/>
      <c r="G272" s="27"/>
      <c r="H272" s="27"/>
      <c r="I272" s="27"/>
      <c r="J272" s="27"/>
      <c r="K272" s="27"/>
      <c r="L272" s="27"/>
      <c r="M272" s="27"/>
      <c r="N272" s="27"/>
      <c r="O272" s="27"/>
      <c r="P272" s="27"/>
      <c r="Q272" s="27"/>
      <c r="R272" s="27"/>
      <c r="S272" s="27"/>
      <c r="T272" s="27"/>
      <c r="U272" s="27"/>
      <c r="V272" s="27"/>
      <c r="W272" s="27"/>
      <c r="X272" s="27"/>
      <c r="Y272" s="27"/>
      <c r="Z272" s="27"/>
      <c r="AA272" s="27"/>
      <c r="AB272" s="27"/>
    </row>
    <row r="273" spans="1:28" x14ac:dyDescent="0.25">
      <c r="A273" s="27"/>
      <c r="B273" s="27"/>
      <c r="C273" s="27"/>
      <c r="D273" s="27"/>
      <c r="E273" s="27"/>
      <c r="F273" s="27"/>
      <c r="G273" s="27"/>
      <c r="H273" s="27"/>
      <c r="I273" s="27"/>
      <c r="J273" s="27"/>
      <c r="K273" s="27"/>
      <c r="L273" s="27"/>
      <c r="M273" s="27"/>
      <c r="N273" s="27"/>
      <c r="O273" s="27"/>
      <c r="P273" s="27"/>
      <c r="Q273" s="27"/>
      <c r="R273" s="27"/>
      <c r="S273" s="27"/>
      <c r="T273" s="27"/>
      <c r="U273" s="27"/>
      <c r="V273" s="27"/>
      <c r="W273" s="27"/>
      <c r="X273" s="27"/>
      <c r="Y273" s="27"/>
      <c r="Z273" s="27"/>
      <c r="AA273" s="27"/>
      <c r="AB273" s="27"/>
    </row>
    <row r="274" spans="1:28" x14ac:dyDescent="0.25">
      <c r="A274" s="27"/>
      <c r="B274" s="27"/>
      <c r="C274" s="27"/>
      <c r="D274" s="27"/>
      <c r="E274" s="27"/>
      <c r="F274" s="27"/>
      <c r="G274" s="27"/>
      <c r="H274" s="27"/>
      <c r="I274" s="27"/>
      <c r="J274" s="27"/>
      <c r="K274" s="27"/>
      <c r="L274" s="27"/>
      <c r="M274" s="27"/>
      <c r="N274" s="27"/>
      <c r="O274" s="27"/>
      <c r="P274" s="27"/>
      <c r="Q274" s="27"/>
      <c r="R274" s="27"/>
      <c r="S274" s="27"/>
      <c r="T274" s="27"/>
      <c r="U274" s="27"/>
      <c r="V274" s="27"/>
      <c r="W274" s="27"/>
      <c r="X274" s="27"/>
      <c r="Y274" s="27"/>
      <c r="Z274" s="27"/>
      <c r="AA274" s="27"/>
      <c r="AB274" s="27"/>
    </row>
    <row r="275" spans="1:28" x14ac:dyDescent="0.25">
      <c r="A275" s="27"/>
      <c r="B275" s="27"/>
      <c r="C275" s="27"/>
      <c r="D275" s="27"/>
      <c r="E275" s="27"/>
      <c r="F275" s="27"/>
      <c r="G275" s="27"/>
      <c r="H275" s="27"/>
      <c r="I275" s="27"/>
      <c r="J275" s="27"/>
      <c r="K275" s="27"/>
      <c r="L275" s="27"/>
      <c r="M275" s="27"/>
      <c r="N275" s="27"/>
      <c r="O275" s="27"/>
      <c r="P275" s="27"/>
      <c r="Q275" s="27"/>
      <c r="R275" s="27"/>
      <c r="S275" s="27"/>
      <c r="T275" s="27"/>
      <c r="U275" s="27"/>
      <c r="V275" s="27"/>
      <c r="W275" s="27"/>
      <c r="X275" s="27"/>
      <c r="Y275" s="27"/>
      <c r="Z275" s="27"/>
      <c r="AA275" s="27"/>
      <c r="AB275" s="27"/>
    </row>
    <row r="276" spans="1:28" x14ac:dyDescent="0.25">
      <c r="A276" s="27"/>
      <c r="B276" s="27"/>
      <c r="C276" s="27"/>
      <c r="D276" s="27"/>
      <c r="E276" s="27"/>
      <c r="F276" s="27"/>
      <c r="G276" s="27"/>
      <c r="H276" s="27"/>
      <c r="I276" s="27"/>
      <c r="J276" s="27"/>
      <c r="K276" s="27"/>
      <c r="L276" s="27"/>
      <c r="M276" s="27"/>
      <c r="N276" s="27"/>
      <c r="O276" s="27"/>
      <c r="P276" s="27"/>
      <c r="Q276" s="27"/>
      <c r="R276" s="27"/>
      <c r="S276" s="27"/>
      <c r="T276" s="27"/>
      <c r="U276" s="27"/>
      <c r="V276" s="27"/>
      <c r="W276" s="27"/>
      <c r="X276" s="27"/>
      <c r="Y276" s="27"/>
      <c r="Z276" s="27"/>
      <c r="AA276" s="27"/>
      <c r="AB276" s="27"/>
    </row>
    <row r="277" spans="1:28" x14ac:dyDescent="0.25">
      <c r="A277" s="27"/>
      <c r="B277" s="27"/>
      <c r="C277" s="27"/>
      <c r="D277" s="27"/>
      <c r="E277" s="27"/>
      <c r="F277" s="27"/>
      <c r="G277" s="27"/>
      <c r="H277" s="27"/>
      <c r="I277" s="27"/>
      <c r="J277" s="27"/>
      <c r="K277" s="27"/>
      <c r="L277" s="27"/>
      <c r="M277" s="27"/>
      <c r="N277" s="27"/>
      <c r="O277" s="27"/>
      <c r="P277" s="27"/>
      <c r="Q277" s="27"/>
      <c r="R277" s="27"/>
      <c r="S277" s="27"/>
      <c r="T277" s="27"/>
      <c r="U277" s="27"/>
      <c r="V277" s="27"/>
      <c r="W277" s="27"/>
      <c r="X277" s="27"/>
      <c r="Y277" s="27"/>
      <c r="Z277" s="27"/>
      <c r="AA277" s="27"/>
      <c r="AB277" s="27"/>
    </row>
    <row r="278" spans="1:28" x14ac:dyDescent="0.25">
      <c r="A278" s="27"/>
      <c r="B278" s="27"/>
      <c r="C278" s="27"/>
      <c r="D278" s="27"/>
      <c r="E278" s="27"/>
      <c r="F278" s="27"/>
      <c r="G278" s="27"/>
      <c r="H278" s="27"/>
      <c r="I278" s="27"/>
      <c r="J278" s="27"/>
      <c r="K278" s="27"/>
      <c r="L278" s="27"/>
      <c r="M278" s="27"/>
      <c r="N278" s="27"/>
      <c r="O278" s="27"/>
      <c r="P278" s="27"/>
      <c r="Q278" s="27"/>
      <c r="R278" s="27"/>
      <c r="S278" s="27"/>
      <c r="T278" s="27"/>
      <c r="U278" s="27"/>
      <c r="V278" s="27"/>
      <c r="W278" s="27"/>
      <c r="X278" s="27"/>
      <c r="Y278" s="27"/>
      <c r="Z278" s="27"/>
      <c r="AA278" s="27"/>
      <c r="AB278" s="27"/>
    </row>
    <row r="279" spans="1:28" x14ac:dyDescent="0.25">
      <c r="A279" s="27"/>
      <c r="B279" s="27"/>
      <c r="C279" s="27"/>
      <c r="D279" s="27"/>
      <c r="E279" s="27"/>
      <c r="F279" s="27"/>
      <c r="G279" s="27"/>
      <c r="H279" s="27"/>
      <c r="I279" s="27"/>
      <c r="J279" s="27"/>
      <c r="K279" s="27"/>
      <c r="L279" s="27"/>
      <c r="M279" s="27"/>
      <c r="N279" s="27"/>
      <c r="O279" s="27"/>
      <c r="P279" s="27"/>
      <c r="Q279" s="27"/>
      <c r="R279" s="27"/>
      <c r="S279" s="27"/>
      <c r="T279" s="27"/>
      <c r="U279" s="27"/>
      <c r="V279" s="27"/>
      <c r="W279" s="27"/>
      <c r="X279" s="27"/>
      <c r="Y279" s="27"/>
      <c r="Z279" s="27"/>
      <c r="AA279" s="27"/>
      <c r="AB279" s="27"/>
    </row>
    <row r="280" spans="1:28" x14ac:dyDescent="0.25">
      <c r="A280" s="27"/>
      <c r="B280" s="27"/>
      <c r="C280" s="27"/>
      <c r="D280" s="27"/>
      <c r="E280" s="27"/>
      <c r="F280" s="27"/>
      <c r="G280" s="27"/>
      <c r="H280" s="27"/>
      <c r="I280" s="27"/>
      <c r="J280" s="27"/>
      <c r="K280" s="27"/>
      <c r="L280" s="27"/>
      <c r="M280" s="27"/>
      <c r="N280" s="27"/>
      <c r="O280" s="27"/>
      <c r="P280" s="27"/>
      <c r="Q280" s="27"/>
      <c r="R280" s="27"/>
      <c r="S280" s="27"/>
      <c r="T280" s="27"/>
      <c r="U280" s="27"/>
      <c r="V280" s="27"/>
      <c r="W280" s="27"/>
      <c r="X280" s="27"/>
      <c r="Y280" s="27"/>
      <c r="Z280" s="27"/>
      <c r="AA280" s="27"/>
      <c r="AB280" s="27"/>
    </row>
    <row r="281" spans="1:28" x14ac:dyDescent="0.25">
      <c r="A281" s="27"/>
      <c r="B281" s="27"/>
      <c r="C281" s="27"/>
      <c r="D281" s="27"/>
      <c r="E281" s="27"/>
      <c r="F281" s="27"/>
      <c r="G281" s="27"/>
      <c r="H281" s="27"/>
      <c r="I281" s="27"/>
      <c r="J281" s="27"/>
      <c r="K281" s="27"/>
      <c r="L281" s="27"/>
      <c r="M281" s="27"/>
      <c r="N281" s="27"/>
      <c r="O281" s="27"/>
      <c r="P281" s="27"/>
      <c r="Q281" s="27"/>
      <c r="R281" s="27"/>
      <c r="S281" s="27"/>
      <c r="T281" s="27"/>
      <c r="U281" s="27"/>
      <c r="V281" s="27"/>
      <c r="W281" s="27"/>
      <c r="X281" s="27"/>
      <c r="Y281" s="27"/>
      <c r="Z281" s="27"/>
      <c r="AA281" s="27"/>
      <c r="AB281" s="27"/>
    </row>
    <row r="282" spans="1:28" x14ac:dyDescent="0.25">
      <c r="A282" s="27"/>
      <c r="B282" s="27"/>
      <c r="C282" s="27"/>
      <c r="D282" s="27"/>
      <c r="E282" s="27"/>
      <c r="F282" s="27"/>
      <c r="G282" s="27"/>
      <c r="H282" s="27"/>
      <c r="I282" s="27"/>
      <c r="J282" s="27"/>
      <c r="K282" s="27"/>
      <c r="L282" s="27"/>
      <c r="M282" s="27"/>
      <c r="N282" s="27"/>
      <c r="O282" s="27"/>
      <c r="P282" s="27"/>
      <c r="Q282" s="27"/>
      <c r="R282" s="27"/>
      <c r="S282" s="27"/>
      <c r="T282" s="27"/>
      <c r="U282" s="27"/>
      <c r="V282" s="27"/>
      <c r="W282" s="27"/>
      <c r="X282" s="27"/>
      <c r="Y282" s="27"/>
      <c r="Z282" s="27"/>
      <c r="AA282" s="27"/>
      <c r="AB282" s="27"/>
    </row>
    <row r="283" spans="1:28" x14ac:dyDescent="0.25">
      <c r="A283" s="27"/>
      <c r="B283" s="27"/>
      <c r="C283" s="27"/>
      <c r="D283" s="27"/>
      <c r="E283" s="27"/>
      <c r="F283" s="27"/>
      <c r="G283" s="27"/>
      <c r="H283" s="27"/>
      <c r="I283" s="27"/>
      <c r="J283" s="27"/>
      <c r="K283" s="27"/>
      <c r="L283" s="27"/>
      <c r="M283" s="27"/>
      <c r="N283" s="27"/>
      <c r="O283" s="27"/>
      <c r="P283" s="27"/>
      <c r="Q283" s="27"/>
      <c r="R283" s="27"/>
      <c r="S283" s="27"/>
      <c r="T283" s="27"/>
      <c r="U283" s="27"/>
      <c r="V283" s="27"/>
      <c r="W283" s="27"/>
      <c r="X283" s="27"/>
      <c r="Y283" s="27"/>
      <c r="Z283" s="27"/>
      <c r="AA283" s="27"/>
      <c r="AB283" s="27"/>
    </row>
    <row r="284" spans="1:28" x14ac:dyDescent="0.25">
      <c r="A284" s="27"/>
      <c r="B284" s="27"/>
      <c r="C284" s="27"/>
      <c r="D284" s="27"/>
      <c r="E284" s="27"/>
      <c r="F284" s="27"/>
      <c r="G284" s="27"/>
      <c r="H284" s="27"/>
      <c r="I284" s="27"/>
      <c r="J284" s="27"/>
      <c r="K284" s="27"/>
      <c r="L284" s="27"/>
      <c r="M284" s="27"/>
      <c r="N284" s="27"/>
      <c r="O284" s="27"/>
      <c r="P284" s="27"/>
      <c r="Q284" s="27"/>
      <c r="R284" s="27"/>
      <c r="S284" s="27"/>
      <c r="T284" s="27"/>
      <c r="U284" s="27"/>
      <c r="V284" s="27"/>
      <c r="W284" s="27"/>
      <c r="X284" s="27"/>
      <c r="Y284" s="27"/>
      <c r="Z284" s="27"/>
      <c r="AA284" s="27"/>
      <c r="AB284" s="27"/>
    </row>
    <row r="285" spans="1:28" x14ac:dyDescent="0.25">
      <c r="A285" s="27"/>
      <c r="B285" s="27"/>
      <c r="C285" s="27"/>
      <c r="D285" s="27"/>
      <c r="E285" s="27"/>
      <c r="F285" s="27"/>
      <c r="G285" s="27"/>
      <c r="H285" s="27"/>
      <c r="I285" s="27"/>
      <c r="J285" s="27"/>
      <c r="K285" s="27"/>
      <c r="L285" s="27"/>
      <c r="M285" s="27"/>
      <c r="N285" s="27"/>
      <c r="O285" s="27"/>
      <c r="P285" s="27"/>
      <c r="Q285" s="27"/>
      <c r="R285" s="27"/>
      <c r="S285" s="27"/>
      <c r="T285" s="27"/>
      <c r="U285" s="27"/>
      <c r="V285" s="27"/>
      <c r="W285" s="27"/>
      <c r="X285" s="27"/>
      <c r="Y285" s="27"/>
      <c r="Z285" s="27"/>
      <c r="AA285" s="27"/>
      <c r="AB285" s="27"/>
    </row>
    <row r="286" spans="1:28" x14ac:dyDescent="0.25">
      <c r="A286" s="27"/>
      <c r="B286" s="27"/>
      <c r="C286" s="27"/>
      <c r="D286" s="27"/>
      <c r="E286" s="27"/>
      <c r="F286" s="27"/>
      <c r="G286" s="27"/>
      <c r="H286" s="27"/>
      <c r="I286" s="27"/>
      <c r="J286" s="27"/>
      <c r="K286" s="27"/>
      <c r="L286" s="27"/>
      <c r="M286" s="27"/>
      <c r="N286" s="27"/>
      <c r="O286" s="27"/>
      <c r="P286" s="27"/>
      <c r="Q286" s="27"/>
      <c r="R286" s="27"/>
      <c r="S286" s="27"/>
      <c r="T286" s="27"/>
      <c r="U286" s="27"/>
      <c r="V286" s="27"/>
      <c r="W286" s="27"/>
      <c r="X286" s="27"/>
      <c r="Y286" s="27"/>
      <c r="Z286" s="27"/>
      <c r="AA286" s="27"/>
      <c r="AB286" s="27"/>
    </row>
    <row r="287" spans="1:28" x14ac:dyDescent="0.25">
      <c r="A287" s="27"/>
      <c r="B287" s="27"/>
      <c r="C287" s="27"/>
      <c r="D287" s="27"/>
      <c r="E287" s="27"/>
      <c r="F287" s="27"/>
      <c r="G287" s="27"/>
      <c r="H287" s="27"/>
      <c r="I287" s="27"/>
      <c r="J287" s="27"/>
      <c r="K287" s="27"/>
      <c r="L287" s="27"/>
      <c r="M287" s="27"/>
      <c r="N287" s="27"/>
      <c r="O287" s="27"/>
      <c r="P287" s="27"/>
      <c r="Q287" s="27"/>
      <c r="R287" s="27"/>
      <c r="S287" s="27"/>
      <c r="T287" s="27"/>
      <c r="U287" s="27"/>
      <c r="V287" s="27"/>
      <c r="W287" s="27"/>
      <c r="X287" s="27"/>
      <c r="Y287" s="27"/>
      <c r="Z287" s="27"/>
      <c r="AA287" s="27"/>
      <c r="AB287" s="27"/>
    </row>
    <row r="288" spans="1:28" x14ac:dyDescent="0.25">
      <c r="A288" s="27"/>
      <c r="B288" s="27"/>
      <c r="C288" s="27"/>
      <c r="D288" s="27"/>
      <c r="E288" s="27"/>
      <c r="F288" s="27"/>
      <c r="G288" s="27"/>
      <c r="H288" s="27"/>
      <c r="I288" s="27"/>
      <c r="J288" s="27"/>
      <c r="K288" s="27"/>
      <c r="L288" s="27"/>
      <c r="M288" s="27"/>
      <c r="N288" s="27"/>
      <c r="O288" s="27"/>
      <c r="P288" s="27"/>
      <c r="Q288" s="27"/>
      <c r="R288" s="27"/>
      <c r="S288" s="27"/>
      <c r="T288" s="27"/>
      <c r="U288" s="27"/>
      <c r="V288" s="27"/>
      <c r="W288" s="27"/>
      <c r="X288" s="27"/>
      <c r="Y288" s="27"/>
      <c r="Z288" s="27"/>
      <c r="AA288" s="27"/>
      <c r="AB288" s="27"/>
    </row>
    <row r="289" spans="1:28" x14ac:dyDescent="0.25">
      <c r="A289" s="27"/>
      <c r="B289" s="27"/>
      <c r="C289" s="27"/>
      <c r="D289" s="27"/>
      <c r="E289" s="27"/>
      <c r="F289" s="27"/>
      <c r="G289" s="27"/>
      <c r="H289" s="27"/>
      <c r="I289" s="27"/>
      <c r="J289" s="27"/>
      <c r="K289" s="27"/>
      <c r="L289" s="27"/>
      <c r="M289" s="27"/>
      <c r="N289" s="27"/>
      <c r="O289" s="27"/>
      <c r="P289" s="27"/>
      <c r="Q289" s="27"/>
      <c r="R289" s="27"/>
      <c r="S289" s="27"/>
      <c r="T289" s="27"/>
      <c r="U289" s="27"/>
      <c r="V289" s="27"/>
      <c r="W289" s="27"/>
      <c r="X289" s="27"/>
      <c r="Y289" s="27"/>
      <c r="Z289" s="27"/>
      <c r="AA289" s="27"/>
      <c r="AB289" s="27"/>
    </row>
    <row r="290" spans="1:28" x14ac:dyDescent="0.25">
      <c r="A290" s="27"/>
      <c r="B290" s="27"/>
      <c r="C290" s="27"/>
      <c r="D290" s="27"/>
      <c r="E290" s="27"/>
      <c r="F290" s="27"/>
      <c r="G290" s="27"/>
      <c r="H290" s="27"/>
      <c r="I290" s="27"/>
      <c r="J290" s="27"/>
      <c r="K290" s="27"/>
      <c r="L290" s="27"/>
      <c r="M290" s="27"/>
      <c r="N290" s="27"/>
      <c r="O290" s="27"/>
      <c r="P290" s="27"/>
      <c r="Q290" s="27"/>
      <c r="R290" s="27"/>
      <c r="S290" s="27"/>
      <c r="T290" s="27"/>
      <c r="U290" s="27"/>
      <c r="V290" s="27"/>
      <c r="W290" s="27"/>
      <c r="X290" s="27"/>
      <c r="Y290" s="27"/>
      <c r="Z290" s="27"/>
      <c r="AA290" s="27"/>
      <c r="AB290" s="27"/>
    </row>
    <row r="291" spans="1:28" x14ac:dyDescent="0.25">
      <c r="A291" s="27"/>
      <c r="B291" s="27"/>
      <c r="C291" s="27"/>
      <c r="D291" s="27"/>
      <c r="E291" s="27"/>
      <c r="F291" s="27"/>
      <c r="G291" s="27"/>
      <c r="H291" s="27"/>
      <c r="I291" s="27"/>
      <c r="J291" s="27"/>
      <c r="K291" s="27"/>
      <c r="L291" s="27"/>
      <c r="M291" s="27"/>
      <c r="N291" s="27"/>
      <c r="O291" s="27"/>
      <c r="P291" s="27"/>
      <c r="Q291" s="27"/>
      <c r="R291" s="27"/>
      <c r="S291" s="27"/>
      <c r="T291" s="27"/>
      <c r="U291" s="27"/>
      <c r="V291" s="27"/>
      <c r="W291" s="27"/>
      <c r="X291" s="27"/>
      <c r="Y291" s="27"/>
      <c r="Z291" s="27"/>
      <c r="AA291" s="27"/>
      <c r="AB291" s="27"/>
    </row>
    <row r="292" spans="1:28" x14ac:dyDescent="0.25">
      <c r="A292" s="27"/>
      <c r="B292" s="27"/>
      <c r="C292" s="27"/>
      <c r="D292" s="27"/>
      <c r="E292" s="27"/>
      <c r="F292" s="27"/>
      <c r="G292" s="27"/>
      <c r="H292" s="27"/>
      <c r="I292" s="27"/>
      <c r="J292" s="27"/>
      <c r="K292" s="27"/>
      <c r="L292" s="27"/>
      <c r="M292" s="27"/>
      <c r="N292" s="27"/>
      <c r="O292" s="27"/>
      <c r="P292" s="27"/>
      <c r="Q292" s="27"/>
      <c r="R292" s="27"/>
      <c r="S292" s="27"/>
      <c r="T292" s="27"/>
      <c r="U292" s="27"/>
      <c r="V292" s="27"/>
      <c r="W292" s="27"/>
      <c r="X292" s="27"/>
      <c r="Y292" s="27"/>
      <c r="Z292" s="27"/>
      <c r="AA292" s="27"/>
      <c r="AB292" s="27"/>
    </row>
    <row r="293" spans="1:28" x14ac:dyDescent="0.25">
      <c r="A293" s="27"/>
      <c r="B293" s="27"/>
      <c r="C293" s="27"/>
      <c r="D293" s="27"/>
      <c r="E293" s="27"/>
      <c r="F293" s="27"/>
      <c r="G293" s="27"/>
      <c r="H293" s="27"/>
      <c r="I293" s="27"/>
      <c r="J293" s="27"/>
      <c r="K293" s="27"/>
      <c r="L293" s="27"/>
      <c r="M293" s="27"/>
      <c r="N293" s="27"/>
      <c r="O293" s="27"/>
      <c r="P293" s="27"/>
      <c r="Q293" s="27"/>
      <c r="R293" s="27"/>
      <c r="S293" s="27"/>
      <c r="T293" s="27"/>
      <c r="U293" s="27"/>
      <c r="V293" s="27"/>
      <c r="W293" s="27"/>
      <c r="X293" s="27"/>
      <c r="Y293" s="27"/>
      <c r="Z293" s="27"/>
      <c r="AA293" s="27"/>
      <c r="AB293" s="27"/>
    </row>
    <row r="294" spans="1:28" x14ac:dyDescent="0.25">
      <c r="A294" s="27"/>
      <c r="B294" s="27"/>
      <c r="C294" s="27"/>
      <c r="D294" s="27"/>
      <c r="E294" s="27"/>
      <c r="F294" s="27"/>
      <c r="G294" s="27"/>
      <c r="H294" s="27"/>
      <c r="I294" s="27"/>
      <c r="J294" s="27"/>
      <c r="K294" s="27"/>
      <c r="L294" s="27"/>
      <c r="M294" s="27"/>
      <c r="N294" s="27"/>
      <c r="O294" s="27"/>
      <c r="P294" s="27"/>
      <c r="Q294" s="27"/>
      <c r="R294" s="27"/>
      <c r="S294" s="27"/>
      <c r="T294" s="27"/>
      <c r="U294" s="27"/>
      <c r="V294" s="27"/>
      <c r="W294" s="27"/>
      <c r="X294" s="27"/>
      <c r="Y294" s="27"/>
      <c r="Z294" s="27"/>
      <c r="AA294" s="27"/>
      <c r="AB294" s="27"/>
    </row>
    <row r="295" spans="1:28" x14ac:dyDescent="0.25">
      <c r="A295" s="27"/>
      <c r="B295" s="27"/>
      <c r="C295" s="27"/>
      <c r="D295" s="27"/>
      <c r="E295" s="27"/>
      <c r="F295" s="27"/>
      <c r="G295" s="27"/>
      <c r="H295" s="27"/>
      <c r="I295" s="27"/>
      <c r="J295" s="27"/>
      <c r="K295" s="27"/>
      <c r="L295" s="27"/>
      <c r="M295" s="27"/>
      <c r="N295" s="27"/>
      <c r="O295" s="27"/>
      <c r="P295" s="27"/>
      <c r="Q295" s="27"/>
      <c r="R295" s="27"/>
      <c r="S295" s="27"/>
      <c r="T295" s="27"/>
      <c r="U295" s="27"/>
      <c r="V295" s="27"/>
      <c r="W295" s="27"/>
      <c r="X295" s="27"/>
      <c r="Y295" s="27"/>
      <c r="Z295" s="27"/>
      <c r="AA295" s="27"/>
      <c r="AB295" s="27"/>
    </row>
    <row r="296" spans="1:28" x14ac:dyDescent="0.25">
      <c r="A296" s="27"/>
      <c r="B296" s="27"/>
      <c r="C296" s="27"/>
      <c r="D296" s="27"/>
      <c r="E296" s="27"/>
      <c r="F296" s="27"/>
      <c r="G296" s="27"/>
      <c r="H296" s="27"/>
      <c r="I296" s="27"/>
      <c r="J296" s="27"/>
      <c r="K296" s="27"/>
      <c r="L296" s="27"/>
      <c r="M296" s="27"/>
      <c r="N296" s="27"/>
      <c r="O296" s="27"/>
      <c r="P296" s="27"/>
      <c r="Q296" s="27"/>
      <c r="R296" s="27"/>
      <c r="S296" s="27"/>
      <c r="T296" s="27"/>
      <c r="U296" s="27"/>
      <c r="V296" s="27"/>
      <c r="W296" s="27"/>
      <c r="X296" s="27"/>
      <c r="Y296" s="27"/>
      <c r="Z296" s="27"/>
      <c r="AA296" s="27"/>
      <c r="AB296" s="27"/>
    </row>
    <row r="297" spans="1:28" x14ac:dyDescent="0.25">
      <c r="A297" s="27"/>
      <c r="B297" s="27"/>
      <c r="C297" s="27"/>
      <c r="D297" s="27"/>
      <c r="E297" s="27"/>
      <c r="F297" s="27"/>
      <c r="G297" s="27"/>
      <c r="H297" s="27"/>
      <c r="I297" s="27"/>
      <c r="J297" s="27"/>
      <c r="K297" s="27"/>
      <c r="L297" s="27"/>
      <c r="M297" s="27"/>
      <c r="N297" s="27"/>
      <c r="O297" s="27"/>
      <c r="P297" s="27"/>
      <c r="Q297" s="27"/>
      <c r="R297" s="27"/>
      <c r="S297" s="27"/>
      <c r="T297" s="27"/>
      <c r="U297" s="27"/>
      <c r="V297" s="27"/>
      <c r="W297" s="27"/>
      <c r="X297" s="27"/>
      <c r="Y297" s="27"/>
      <c r="Z297" s="27"/>
      <c r="AA297" s="27"/>
      <c r="AB297" s="27"/>
    </row>
    <row r="298" spans="1:28" x14ac:dyDescent="0.25">
      <c r="A298" s="27"/>
      <c r="B298" s="27"/>
      <c r="C298" s="27"/>
      <c r="D298" s="27"/>
      <c r="E298" s="27"/>
      <c r="F298" s="27"/>
      <c r="G298" s="27"/>
      <c r="H298" s="27"/>
      <c r="I298" s="27"/>
      <c r="J298" s="27"/>
      <c r="K298" s="27"/>
      <c r="L298" s="27"/>
      <c r="M298" s="27"/>
      <c r="N298" s="27"/>
      <c r="O298" s="27"/>
      <c r="P298" s="27"/>
      <c r="Q298" s="27"/>
      <c r="R298" s="27"/>
      <c r="S298" s="27"/>
      <c r="T298" s="27"/>
      <c r="U298" s="27"/>
      <c r="V298" s="27"/>
      <c r="W298" s="27"/>
      <c r="X298" s="27"/>
      <c r="Y298" s="27"/>
      <c r="Z298" s="27"/>
      <c r="AA298" s="27"/>
      <c r="AB298" s="27"/>
    </row>
    <row r="299" spans="1:28" x14ac:dyDescent="0.25">
      <c r="A299" s="27"/>
      <c r="B299" s="27"/>
      <c r="C299" s="27"/>
      <c r="D299" s="27"/>
      <c r="E299" s="27"/>
      <c r="F299" s="27"/>
      <c r="G299" s="27"/>
      <c r="H299" s="27"/>
      <c r="I299" s="27"/>
      <c r="J299" s="27"/>
      <c r="K299" s="27"/>
      <c r="L299" s="27"/>
      <c r="M299" s="27"/>
      <c r="N299" s="27"/>
      <c r="O299" s="27"/>
      <c r="P299" s="27"/>
      <c r="Q299" s="27"/>
      <c r="R299" s="27"/>
      <c r="S299" s="27"/>
      <c r="T299" s="27"/>
      <c r="U299" s="27"/>
      <c r="V299" s="27"/>
      <c r="W299" s="27"/>
      <c r="X299" s="27"/>
      <c r="Y299" s="27"/>
      <c r="Z299" s="27"/>
      <c r="AA299" s="27"/>
      <c r="AB299" s="27"/>
    </row>
    <row r="300" spans="1:28" x14ac:dyDescent="0.25">
      <c r="A300" s="27"/>
      <c r="B300" s="27"/>
      <c r="C300" s="27"/>
      <c r="D300" s="27"/>
      <c r="E300" s="27"/>
      <c r="F300" s="27"/>
      <c r="G300" s="27"/>
      <c r="H300" s="27"/>
      <c r="I300" s="27"/>
      <c r="J300" s="27"/>
      <c r="K300" s="27"/>
      <c r="L300" s="27"/>
      <c r="M300" s="27"/>
      <c r="N300" s="27"/>
      <c r="O300" s="27"/>
      <c r="P300" s="27"/>
      <c r="Q300" s="27"/>
      <c r="R300" s="27"/>
      <c r="S300" s="27"/>
      <c r="T300" s="27"/>
      <c r="U300" s="27"/>
      <c r="V300" s="27"/>
      <c r="W300" s="27"/>
      <c r="X300" s="27"/>
      <c r="Y300" s="27"/>
      <c r="Z300" s="27"/>
      <c r="AA300" s="27"/>
      <c r="AB300" s="27"/>
    </row>
    <row r="301" spans="1:28" x14ac:dyDescent="0.25">
      <c r="A301" s="27"/>
      <c r="B301" s="27"/>
      <c r="C301" s="27"/>
      <c r="D301" s="27"/>
      <c r="E301" s="27"/>
      <c r="F301" s="27"/>
      <c r="G301" s="27"/>
      <c r="H301" s="27"/>
      <c r="I301" s="27"/>
      <c r="J301" s="27"/>
      <c r="K301" s="27"/>
      <c r="L301" s="27"/>
      <c r="M301" s="27"/>
      <c r="N301" s="27"/>
      <c r="O301" s="27"/>
      <c r="P301" s="27"/>
      <c r="Q301" s="27"/>
      <c r="R301" s="27"/>
      <c r="S301" s="27"/>
      <c r="T301" s="27"/>
      <c r="U301" s="27"/>
      <c r="V301" s="27"/>
      <c r="W301" s="27"/>
      <c r="X301" s="27"/>
      <c r="Y301" s="27"/>
      <c r="Z301" s="27"/>
      <c r="AA301" s="27"/>
      <c r="AB301" s="27"/>
    </row>
    <row r="302" spans="1:28" x14ac:dyDescent="0.25">
      <c r="A302" s="27"/>
      <c r="B302" s="27"/>
      <c r="C302" s="27"/>
      <c r="D302" s="27"/>
      <c r="E302" s="27"/>
      <c r="F302" s="27"/>
      <c r="G302" s="27"/>
      <c r="H302" s="27"/>
      <c r="I302" s="27"/>
      <c r="J302" s="27"/>
      <c r="K302" s="27"/>
      <c r="L302" s="27"/>
      <c r="M302" s="27"/>
      <c r="N302" s="27"/>
      <c r="O302" s="27"/>
      <c r="P302" s="27"/>
      <c r="Q302" s="27"/>
      <c r="R302" s="27"/>
      <c r="S302" s="27"/>
      <c r="T302" s="27"/>
      <c r="U302" s="27"/>
      <c r="V302" s="27"/>
      <c r="W302" s="27"/>
      <c r="X302" s="27"/>
      <c r="Y302" s="27"/>
      <c r="Z302" s="27"/>
      <c r="AA302" s="27"/>
      <c r="AB302" s="27"/>
    </row>
    <row r="303" spans="1:28" x14ac:dyDescent="0.25">
      <c r="A303" s="27"/>
      <c r="B303" s="27"/>
      <c r="C303" s="27"/>
      <c r="D303" s="27"/>
      <c r="E303" s="27"/>
      <c r="F303" s="27"/>
      <c r="G303" s="27"/>
      <c r="H303" s="27"/>
      <c r="I303" s="27"/>
      <c r="J303" s="27"/>
      <c r="K303" s="27"/>
      <c r="L303" s="27"/>
      <c r="M303" s="27"/>
      <c r="N303" s="27"/>
      <c r="O303" s="27"/>
      <c r="P303" s="27"/>
      <c r="Q303" s="27"/>
      <c r="R303" s="27"/>
      <c r="S303" s="27"/>
      <c r="T303" s="27"/>
      <c r="U303" s="27"/>
      <c r="V303" s="27"/>
      <c r="W303" s="27"/>
      <c r="X303" s="27"/>
      <c r="Y303" s="27"/>
      <c r="Z303" s="27"/>
      <c r="AA303" s="27"/>
      <c r="AB303" s="27"/>
    </row>
    <row r="304" spans="1:28" x14ac:dyDescent="0.25">
      <c r="A304" s="27"/>
      <c r="B304" s="27"/>
      <c r="C304" s="27"/>
      <c r="D304" s="27"/>
      <c r="E304" s="27"/>
      <c r="F304" s="27"/>
      <c r="G304" s="27"/>
      <c r="H304" s="27"/>
      <c r="I304" s="27"/>
      <c r="J304" s="27"/>
      <c r="K304" s="27"/>
      <c r="L304" s="27"/>
      <c r="M304" s="27"/>
      <c r="N304" s="27"/>
      <c r="O304" s="27"/>
      <c r="P304" s="27"/>
      <c r="Q304" s="27"/>
      <c r="R304" s="27"/>
      <c r="S304" s="27"/>
      <c r="T304" s="27"/>
      <c r="U304" s="27"/>
      <c r="V304" s="27"/>
      <c r="W304" s="27"/>
      <c r="X304" s="27"/>
      <c r="Y304" s="27"/>
      <c r="Z304" s="27"/>
      <c r="AA304" s="27"/>
      <c r="AB304" s="27"/>
    </row>
    <row r="305" spans="1:28" x14ac:dyDescent="0.25">
      <c r="A305" s="27"/>
      <c r="B305" s="27"/>
      <c r="C305" s="27"/>
      <c r="D305" s="27"/>
      <c r="E305" s="27"/>
      <c r="F305" s="27"/>
      <c r="G305" s="27"/>
      <c r="H305" s="27"/>
      <c r="I305" s="27"/>
      <c r="J305" s="27"/>
      <c r="K305" s="27"/>
      <c r="L305" s="27"/>
      <c r="M305" s="27"/>
      <c r="N305" s="27"/>
      <c r="O305" s="27"/>
      <c r="P305" s="27"/>
      <c r="Q305" s="27"/>
      <c r="R305" s="27"/>
      <c r="S305" s="27"/>
      <c r="T305" s="27"/>
      <c r="U305" s="27"/>
      <c r="V305" s="27"/>
      <c r="W305" s="27"/>
      <c r="X305" s="27"/>
      <c r="Y305" s="27"/>
      <c r="Z305" s="27"/>
      <c r="AA305" s="27"/>
      <c r="AB305" s="27"/>
    </row>
    <row r="306" spans="1:28" x14ac:dyDescent="0.25">
      <c r="A306" s="27"/>
      <c r="B306" s="27"/>
      <c r="C306" s="27"/>
      <c r="D306" s="27"/>
      <c r="E306" s="27"/>
      <c r="F306" s="27"/>
      <c r="G306" s="27"/>
      <c r="H306" s="27"/>
      <c r="I306" s="27"/>
      <c r="J306" s="27"/>
      <c r="K306" s="27"/>
      <c r="L306" s="27"/>
      <c r="M306" s="27"/>
      <c r="N306" s="27"/>
      <c r="O306" s="27"/>
      <c r="P306" s="27"/>
      <c r="Q306" s="27"/>
      <c r="R306" s="27"/>
      <c r="S306" s="27"/>
      <c r="T306" s="27"/>
      <c r="U306" s="27"/>
      <c r="V306" s="27"/>
      <c r="W306" s="27"/>
      <c r="X306" s="27"/>
      <c r="Y306" s="27"/>
      <c r="Z306" s="27"/>
      <c r="AA306" s="27"/>
      <c r="AB306" s="27"/>
    </row>
    <row r="307" spans="1:28" x14ac:dyDescent="0.25">
      <c r="A307" s="27"/>
      <c r="B307" s="27"/>
      <c r="C307" s="27"/>
      <c r="D307" s="27"/>
      <c r="E307" s="27"/>
      <c r="F307" s="27"/>
      <c r="G307" s="27"/>
      <c r="H307" s="27"/>
      <c r="I307" s="27"/>
      <c r="J307" s="27"/>
      <c r="K307" s="27"/>
      <c r="L307" s="27"/>
      <c r="M307" s="27"/>
      <c r="N307" s="27"/>
      <c r="O307" s="27"/>
      <c r="P307" s="27"/>
      <c r="Q307" s="27"/>
      <c r="R307" s="27"/>
      <c r="S307" s="27"/>
      <c r="T307" s="27"/>
      <c r="U307" s="27"/>
      <c r="V307" s="27"/>
      <c r="W307" s="27"/>
      <c r="X307" s="27"/>
      <c r="Y307" s="27"/>
      <c r="Z307" s="27"/>
      <c r="AA307" s="27"/>
      <c r="AB307" s="27"/>
    </row>
    <row r="308" spans="1:28" x14ac:dyDescent="0.25">
      <c r="A308" s="27"/>
      <c r="B308" s="27"/>
      <c r="C308" s="27"/>
      <c r="D308" s="27"/>
      <c r="E308" s="27"/>
      <c r="F308" s="27"/>
      <c r="G308" s="27"/>
      <c r="H308" s="27"/>
      <c r="I308" s="27"/>
      <c r="J308" s="27"/>
      <c r="K308" s="27"/>
      <c r="L308" s="27"/>
      <c r="M308" s="27"/>
      <c r="N308" s="27"/>
      <c r="O308" s="27"/>
      <c r="P308" s="27"/>
      <c r="Q308" s="27"/>
      <c r="R308" s="27"/>
      <c r="S308" s="27"/>
      <c r="T308" s="27"/>
      <c r="U308" s="27"/>
      <c r="V308" s="27"/>
      <c r="W308" s="27"/>
      <c r="X308" s="27"/>
      <c r="Y308" s="27"/>
      <c r="Z308" s="27"/>
      <c r="AA308" s="27"/>
      <c r="AB308" s="27"/>
    </row>
    <row r="309" spans="1:28" x14ac:dyDescent="0.25">
      <c r="A309" s="27"/>
      <c r="B309" s="27"/>
      <c r="C309" s="27"/>
      <c r="D309" s="27"/>
      <c r="E309" s="27"/>
      <c r="F309" s="27"/>
      <c r="G309" s="27"/>
      <c r="H309" s="27"/>
      <c r="I309" s="27"/>
      <c r="J309" s="27"/>
      <c r="K309" s="27"/>
      <c r="L309" s="27"/>
      <c r="M309" s="27"/>
      <c r="N309" s="27"/>
      <c r="O309" s="27"/>
      <c r="P309" s="27"/>
      <c r="Q309" s="27"/>
      <c r="R309" s="27"/>
      <c r="S309" s="27"/>
      <c r="T309" s="27"/>
      <c r="U309" s="27"/>
      <c r="V309" s="27"/>
      <c r="W309" s="27"/>
      <c r="X309" s="27"/>
      <c r="Y309" s="27"/>
      <c r="Z309" s="27"/>
      <c r="AA309" s="27"/>
      <c r="AB309" s="27"/>
    </row>
    <row r="310" spans="1:28" x14ac:dyDescent="0.25">
      <c r="A310" s="27"/>
      <c r="B310" s="27"/>
      <c r="C310" s="27"/>
      <c r="D310" s="27"/>
      <c r="E310" s="27"/>
      <c r="F310" s="27"/>
      <c r="G310" s="27"/>
      <c r="H310" s="27"/>
      <c r="I310" s="27"/>
      <c r="J310" s="27"/>
      <c r="K310" s="27"/>
      <c r="L310" s="27"/>
      <c r="M310" s="27"/>
      <c r="N310" s="27"/>
      <c r="O310" s="27"/>
      <c r="P310" s="27"/>
      <c r="Q310" s="27"/>
      <c r="R310" s="27"/>
      <c r="S310" s="27"/>
      <c r="T310" s="27"/>
      <c r="U310" s="27"/>
      <c r="V310" s="27"/>
      <c r="W310" s="27"/>
      <c r="X310" s="27"/>
      <c r="Y310" s="27"/>
      <c r="Z310" s="27"/>
      <c r="AA310" s="27"/>
      <c r="AB310" s="27"/>
    </row>
    <row r="311" spans="1:28" x14ac:dyDescent="0.25">
      <c r="A311" s="27"/>
      <c r="B311" s="27"/>
      <c r="C311" s="27"/>
      <c r="D311" s="27"/>
      <c r="E311" s="27"/>
      <c r="F311" s="27"/>
      <c r="G311" s="27"/>
      <c r="H311" s="27"/>
      <c r="I311" s="27"/>
      <c r="J311" s="27"/>
      <c r="K311" s="27"/>
      <c r="L311" s="27"/>
      <c r="M311" s="27"/>
      <c r="N311" s="27"/>
      <c r="O311" s="27"/>
      <c r="P311" s="27"/>
      <c r="Q311" s="27"/>
      <c r="R311" s="27"/>
      <c r="S311" s="27"/>
      <c r="T311" s="27"/>
      <c r="U311" s="27"/>
      <c r="V311" s="27"/>
      <c r="W311" s="27"/>
      <c r="X311" s="27"/>
      <c r="Y311" s="27"/>
      <c r="Z311" s="27"/>
      <c r="AA311" s="27"/>
      <c r="AB311" s="27"/>
    </row>
    <row r="312" spans="1:28" x14ac:dyDescent="0.25">
      <c r="A312" s="27"/>
      <c r="B312" s="27"/>
      <c r="C312" s="27"/>
      <c r="D312" s="27"/>
      <c r="E312" s="27"/>
      <c r="F312" s="27"/>
      <c r="G312" s="27"/>
      <c r="H312" s="27"/>
      <c r="I312" s="27"/>
      <c r="J312" s="27"/>
      <c r="K312" s="27"/>
      <c r="L312" s="27"/>
      <c r="M312" s="27"/>
      <c r="N312" s="27"/>
      <c r="O312" s="27"/>
      <c r="P312" s="27"/>
      <c r="Q312" s="27"/>
      <c r="R312" s="27"/>
      <c r="S312" s="27"/>
      <c r="T312" s="27"/>
      <c r="U312" s="27"/>
      <c r="V312" s="27"/>
      <c r="W312" s="27"/>
      <c r="X312" s="27"/>
      <c r="Y312" s="27"/>
      <c r="Z312" s="27"/>
      <c r="AA312" s="27"/>
      <c r="AB312" s="27"/>
    </row>
    <row r="313" spans="1:28" x14ac:dyDescent="0.25">
      <c r="A313" s="27"/>
      <c r="B313" s="27"/>
      <c r="C313" s="27"/>
      <c r="D313" s="27"/>
      <c r="E313" s="27"/>
      <c r="F313" s="27"/>
      <c r="G313" s="27"/>
      <c r="H313" s="27"/>
      <c r="I313" s="27"/>
      <c r="J313" s="27"/>
      <c r="K313" s="27"/>
      <c r="L313" s="27"/>
      <c r="M313" s="27"/>
      <c r="N313" s="27"/>
      <c r="O313" s="27"/>
      <c r="P313" s="27"/>
      <c r="Q313" s="27"/>
      <c r="R313" s="27"/>
      <c r="S313" s="27"/>
      <c r="T313" s="27"/>
      <c r="U313" s="27"/>
      <c r="V313" s="27"/>
      <c r="W313" s="27"/>
      <c r="X313" s="27"/>
      <c r="Y313" s="27"/>
      <c r="Z313" s="27"/>
      <c r="AA313" s="27"/>
      <c r="AB313" s="27"/>
    </row>
    <row r="314" spans="1:28" x14ac:dyDescent="0.25">
      <c r="A314" s="27"/>
      <c r="B314" s="27"/>
      <c r="C314" s="27"/>
      <c r="D314" s="27"/>
      <c r="E314" s="27"/>
      <c r="F314" s="27"/>
      <c r="G314" s="27"/>
      <c r="H314" s="27"/>
      <c r="I314" s="27"/>
      <c r="J314" s="27"/>
      <c r="K314" s="27"/>
      <c r="L314" s="27"/>
      <c r="M314" s="27"/>
      <c r="N314" s="27"/>
      <c r="O314" s="27"/>
      <c r="P314" s="27"/>
      <c r="Q314" s="27"/>
      <c r="R314" s="27"/>
      <c r="S314" s="27"/>
      <c r="T314" s="27"/>
      <c r="U314" s="27"/>
      <c r="V314" s="27"/>
      <c r="W314" s="27"/>
      <c r="X314" s="27"/>
      <c r="Y314" s="27"/>
      <c r="Z314" s="27"/>
      <c r="AA314" s="27"/>
      <c r="AB314" s="27"/>
    </row>
    <row r="315" spans="1:28" x14ac:dyDescent="0.25">
      <c r="A315" s="27"/>
      <c r="B315" s="27"/>
      <c r="C315" s="27"/>
      <c r="D315" s="27"/>
      <c r="E315" s="27"/>
      <c r="F315" s="27"/>
      <c r="G315" s="27"/>
      <c r="H315" s="27"/>
      <c r="I315" s="27"/>
      <c r="J315" s="27"/>
      <c r="K315" s="27"/>
      <c r="L315" s="27"/>
      <c r="M315" s="27"/>
      <c r="N315" s="27"/>
      <c r="O315" s="27"/>
      <c r="P315" s="27"/>
      <c r="Q315" s="27"/>
      <c r="R315" s="27"/>
      <c r="S315" s="27"/>
      <c r="T315" s="27"/>
      <c r="U315" s="27"/>
      <c r="V315" s="27"/>
      <c r="W315" s="27"/>
      <c r="X315" s="27"/>
      <c r="Y315" s="27"/>
      <c r="Z315" s="27"/>
      <c r="AA315" s="27"/>
      <c r="AB315" s="27"/>
    </row>
    <row r="316" spans="1:28" x14ac:dyDescent="0.25">
      <c r="A316" s="27"/>
      <c r="B316" s="27"/>
      <c r="C316" s="27"/>
      <c r="D316" s="27"/>
      <c r="E316" s="27"/>
      <c r="F316" s="27"/>
      <c r="G316" s="27"/>
      <c r="H316" s="27"/>
      <c r="I316" s="27"/>
      <c r="J316" s="27"/>
      <c r="K316" s="27"/>
      <c r="L316" s="27"/>
      <c r="M316" s="27"/>
      <c r="N316" s="27"/>
      <c r="O316" s="27"/>
      <c r="P316" s="27"/>
      <c r="Q316" s="27"/>
      <c r="R316" s="27"/>
      <c r="S316" s="27"/>
      <c r="T316" s="27"/>
      <c r="U316" s="27"/>
      <c r="V316" s="27"/>
      <c r="W316" s="27"/>
      <c r="X316" s="27"/>
      <c r="Y316" s="27"/>
      <c r="Z316" s="27"/>
      <c r="AA316" s="27"/>
      <c r="AB316" s="27"/>
    </row>
    <row r="317" spans="1:28" x14ac:dyDescent="0.25">
      <c r="A317" s="27"/>
      <c r="B317" s="27"/>
      <c r="C317" s="27"/>
      <c r="D317" s="27"/>
      <c r="E317" s="27"/>
      <c r="F317" s="27"/>
      <c r="G317" s="27"/>
      <c r="H317" s="27"/>
      <c r="I317" s="27"/>
      <c r="J317" s="27"/>
      <c r="K317" s="27"/>
      <c r="L317" s="27"/>
      <c r="M317" s="27"/>
      <c r="N317" s="27"/>
      <c r="O317" s="27"/>
      <c r="P317" s="27"/>
      <c r="Q317" s="27"/>
      <c r="R317" s="27"/>
      <c r="S317" s="27"/>
      <c r="T317" s="27"/>
      <c r="U317" s="27"/>
      <c r="V317" s="27"/>
      <c r="W317" s="27"/>
      <c r="X317" s="27"/>
      <c r="Y317" s="27"/>
      <c r="Z317" s="27"/>
      <c r="AA317" s="27"/>
      <c r="AB317" s="27"/>
    </row>
    <row r="318" spans="1:28" x14ac:dyDescent="0.25">
      <c r="A318" s="27"/>
      <c r="B318" s="27"/>
      <c r="C318" s="27"/>
      <c r="D318" s="27"/>
      <c r="E318" s="27"/>
      <c r="F318" s="27"/>
      <c r="G318" s="27"/>
      <c r="H318" s="27"/>
      <c r="I318" s="27"/>
      <c r="J318" s="27"/>
      <c r="K318" s="27"/>
      <c r="L318" s="27"/>
      <c r="M318" s="27"/>
      <c r="N318" s="27"/>
      <c r="O318" s="27"/>
      <c r="P318" s="27"/>
      <c r="Q318" s="27"/>
      <c r="R318" s="27"/>
      <c r="S318" s="27"/>
      <c r="T318" s="27"/>
      <c r="U318" s="27"/>
      <c r="V318" s="27"/>
      <c r="W318" s="27"/>
      <c r="X318" s="27"/>
      <c r="Y318" s="27"/>
      <c r="Z318" s="27"/>
      <c r="AA318" s="27"/>
      <c r="AB318" s="27"/>
    </row>
    <row r="319" spans="1:28" x14ac:dyDescent="0.25">
      <c r="A319" s="27"/>
      <c r="B319" s="27"/>
      <c r="C319" s="27"/>
      <c r="D319" s="27"/>
      <c r="E319" s="27"/>
      <c r="F319" s="27"/>
      <c r="G319" s="27"/>
      <c r="H319" s="27"/>
      <c r="I319" s="27"/>
      <c r="J319" s="27"/>
      <c r="K319" s="27"/>
      <c r="L319" s="27"/>
      <c r="M319" s="27"/>
      <c r="N319" s="27"/>
      <c r="O319" s="27"/>
      <c r="P319" s="27"/>
      <c r="Q319" s="27"/>
      <c r="R319" s="27"/>
      <c r="S319" s="27"/>
      <c r="T319" s="27"/>
      <c r="U319" s="27"/>
      <c r="V319" s="27"/>
      <c r="W319" s="27"/>
      <c r="X319" s="27"/>
      <c r="Y319" s="27"/>
      <c r="Z319" s="27"/>
      <c r="AA319" s="27"/>
      <c r="AB319" s="27"/>
    </row>
    <row r="320" spans="1:28" x14ac:dyDescent="0.25">
      <c r="A320" s="27"/>
      <c r="B320" s="27"/>
      <c r="C320" s="27"/>
      <c r="D320" s="27"/>
      <c r="E320" s="27"/>
      <c r="F320" s="27"/>
      <c r="G320" s="27"/>
      <c r="H320" s="27"/>
      <c r="I320" s="27"/>
      <c r="J320" s="27"/>
      <c r="K320" s="27"/>
      <c r="L320" s="27"/>
      <c r="M320" s="27"/>
      <c r="N320" s="27"/>
      <c r="O320" s="27"/>
      <c r="P320" s="27"/>
      <c r="Q320" s="27"/>
      <c r="R320" s="27"/>
      <c r="S320" s="27"/>
      <c r="T320" s="27"/>
      <c r="U320" s="27"/>
      <c r="V320" s="27"/>
      <c r="W320" s="27"/>
      <c r="X320" s="27"/>
      <c r="Y320" s="27"/>
      <c r="Z320" s="27"/>
      <c r="AA320" s="27"/>
      <c r="AB320" s="27"/>
    </row>
    <row r="321" spans="1:28" x14ac:dyDescent="0.25">
      <c r="A321" s="27"/>
      <c r="B321" s="27"/>
      <c r="C321" s="27"/>
      <c r="D321" s="27"/>
      <c r="E321" s="27"/>
      <c r="F321" s="27"/>
      <c r="G321" s="27"/>
      <c r="H321" s="27"/>
      <c r="I321" s="27"/>
      <c r="J321" s="27"/>
      <c r="K321" s="27"/>
      <c r="L321" s="27"/>
      <c r="M321" s="27"/>
      <c r="N321" s="27"/>
      <c r="O321" s="27"/>
      <c r="P321" s="27"/>
      <c r="Q321" s="27"/>
      <c r="R321" s="27"/>
      <c r="S321" s="27"/>
      <c r="T321" s="27"/>
      <c r="U321" s="27"/>
      <c r="V321" s="27"/>
      <c r="W321" s="27"/>
      <c r="X321" s="27"/>
      <c r="Y321" s="27"/>
      <c r="Z321" s="27"/>
      <c r="AA321" s="27"/>
      <c r="AB321" s="27"/>
    </row>
    <row r="322" spans="1:28" x14ac:dyDescent="0.25">
      <c r="A322" s="27"/>
      <c r="B322" s="27"/>
      <c r="C322" s="27"/>
      <c r="D322" s="27"/>
      <c r="E322" s="27"/>
      <c r="F322" s="27"/>
      <c r="G322" s="27"/>
      <c r="H322" s="27"/>
      <c r="I322" s="27"/>
      <c r="J322" s="27"/>
      <c r="K322" s="27"/>
      <c r="L322" s="27"/>
      <c r="M322" s="27"/>
      <c r="N322" s="27"/>
      <c r="O322" s="27"/>
      <c r="P322" s="27"/>
      <c r="Q322" s="27"/>
      <c r="R322" s="27"/>
      <c r="S322" s="27"/>
      <c r="T322" s="27"/>
      <c r="U322" s="27"/>
      <c r="V322" s="27"/>
      <c r="W322" s="27"/>
      <c r="X322" s="27"/>
      <c r="Y322" s="27"/>
      <c r="Z322" s="27"/>
      <c r="AA322" s="27"/>
      <c r="AB322" s="27"/>
    </row>
    <row r="323" spans="1:28" x14ac:dyDescent="0.25">
      <c r="A323" s="27"/>
      <c r="B323" s="27"/>
      <c r="C323" s="27"/>
      <c r="D323" s="27"/>
      <c r="E323" s="27"/>
      <c r="F323" s="27"/>
      <c r="G323" s="27"/>
      <c r="H323" s="27"/>
      <c r="I323" s="27"/>
      <c r="J323" s="27"/>
      <c r="K323" s="27"/>
      <c r="L323" s="27"/>
      <c r="M323" s="27"/>
      <c r="N323" s="27"/>
      <c r="O323" s="27"/>
      <c r="P323" s="27"/>
      <c r="Q323" s="27"/>
      <c r="R323" s="27"/>
      <c r="S323" s="27"/>
      <c r="T323" s="27"/>
      <c r="U323" s="27"/>
      <c r="V323" s="27"/>
      <c r="W323" s="27"/>
      <c r="X323" s="27"/>
      <c r="Y323" s="27"/>
      <c r="Z323" s="27"/>
      <c r="AA323" s="27"/>
      <c r="AB323" s="27"/>
    </row>
    <row r="324" spans="1:28" x14ac:dyDescent="0.25">
      <c r="A324" s="27"/>
      <c r="B324" s="27"/>
      <c r="C324" s="27"/>
      <c r="D324" s="27"/>
      <c r="E324" s="27"/>
      <c r="F324" s="27"/>
      <c r="G324" s="27"/>
      <c r="H324" s="27"/>
      <c r="I324" s="27"/>
      <c r="J324" s="27"/>
      <c r="K324" s="27"/>
      <c r="L324" s="27"/>
      <c r="M324" s="27"/>
      <c r="N324" s="27"/>
      <c r="O324" s="27"/>
      <c r="P324" s="27"/>
      <c r="Q324" s="27"/>
      <c r="R324" s="27"/>
      <c r="S324" s="27"/>
      <c r="T324" s="27"/>
      <c r="U324" s="27"/>
      <c r="V324" s="27"/>
      <c r="W324" s="27"/>
      <c r="X324" s="27"/>
      <c r="Y324" s="27"/>
      <c r="Z324" s="27"/>
      <c r="AA324" s="27"/>
      <c r="AB324" s="27"/>
    </row>
    <row r="325" spans="1:28" x14ac:dyDescent="0.25">
      <c r="A325" s="27"/>
      <c r="B325" s="27"/>
      <c r="C325" s="27"/>
      <c r="D325" s="27"/>
      <c r="E325" s="27"/>
      <c r="F325" s="27"/>
      <c r="G325" s="27"/>
      <c r="H325" s="27"/>
      <c r="I325" s="27"/>
      <c r="J325" s="27"/>
      <c r="K325" s="27"/>
      <c r="L325" s="27"/>
      <c r="M325" s="27"/>
      <c r="N325" s="27"/>
      <c r="O325" s="27"/>
      <c r="P325" s="27"/>
      <c r="Q325" s="27"/>
      <c r="R325" s="27"/>
      <c r="S325" s="27"/>
      <c r="T325" s="27"/>
      <c r="U325" s="27"/>
      <c r="V325" s="27"/>
      <c r="W325" s="27"/>
      <c r="X325" s="27"/>
      <c r="Y325" s="27"/>
      <c r="Z325" s="27"/>
      <c r="AA325" s="27"/>
      <c r="AB325" s="27"/>
    </row>
    <row r="326" spans="1:28" x14ac:dyDescent="0.25">
      <c r="A326" s="27"/>
      <c r="B326" s="27"/>
      <c r="C326" s="27"/>
      <c r="D326" s="27"/>
      <c r="E326" s="27"/>
      <c r="F326" s="27"/>
      <c r="G326" s="27"/>
      <c r="H326" s="27"/>
      <c r="I326" s="27"/>
      <c r="J326" s="27"/>
      <c r="K326" s="27"/>
      <c r="L326" s="27"/>
      <c r="M326" s="27"/>
      <c r="N326" s="27"/>
      <c r="O326" s="27"/>
      <c r="P326" s="27"/>
      <c r="Q326" s="27"/>
      <c r="R326" s="27"/>
      <c r="S326" s="27"/>
      <c r="T326" s="27"/>
      <c r="U326" s="27"/>
      <c r="V326" s="27"/>
      <c r="W326" s="27"/>
      <c r="X326" s="27"/>
      <c r="Y326" s="27"/>
      <c r="Z326" s="27"/>
      <c r="AA326" s="27"/>
      <c r="AB326" s="27"/>
    </row>
    <row r="327" spans="1:28" x14ac:dyDescent="0.25">
      <c r="A327" s="27"/>
      <c r="B327" s="27"/>
      <c r="C327" s="27"/>
      <c r="D327" s="27"/>
      <c r="E327" s="27"/>
      <c r="F327" s="27"/>
      <c r="G327" s="27"/>
      <c r="H327" s="27"/>
      <c r="I327" s="27"/>
      <c r="J327" s="27"/>
      <c r="K327" s="27"/>
      <c r="L327" s="27"/>
      <c r="M327" s="27"/>
      <c r="N327" s="27"/>
      <c r="O327" s="27"/>
      <c r="P327" s="27"/>
      <c r="Q327" s="27"/>
      <c r="R327" s="27"/>
      <c r="S327" s="27"/>
      <c r="T327" s="27"/>
      <c r="U327" s="27"/>
      <c r="V327" s="27"/>
      <c r="W327" s="27"/>
      <c r="X327" s="27"/>
      <c r="Y327" s="27"/>
      <c r="Z327" s="27"/>
      <c r="AA327" s="27"/>
      <c r="AB327" s="27"/>
    </row>
    <row r="328" spans="1:28" x14ac:dyDescent="0.25">
      <c r="A328" s="27"/>
      <c r="B328" s="27"/>
      <c r="C328" s="27"/>
      <c r="D328" s="27"/>
      <c r="E328" s="27"/>
      <c r="F328" s="27"/>
      <c r="G328" s="27"/>
      <c r="H328" s="27"/>
      <c r="I328" s="27"/>
      <c r="J328" s="27"/>
      <c r="K328" s="27"/>
      <c r="L328" s="27"/>
      <c r="M328" s="27"/>
      <c r="N328" s="27"/>
      <c r="O328" s="27"/>
      <c r="P328" s="27"/>
      <c r="Q328" s="27"/>
      <c r="R328" s="27"/>
      <c r="S328" s="27"/>
      <c r="T328" s="27"/>
      <c r="U328" s="27"/>
      <c r="V328" s="27"/>
      <c r="W328" s="27"/>
      <c r="X328" s="27"/>
      <c r="Y328" s="27"/>
      <c r="Z328" s="27"/>
      <c r="AA328" s="27"/>
      <c r="AB328" s="27"/>
    </row>
    <row r="329" spans="1:28" x14ac:dyDescent="0.25">
      <c r="A329" s="27"/>
      <c r="B329" s="27"/>
      <c r="C329" s="27"/>
      <c r="D329" s="27"/>
      <c r="E329" s="27"/>
      <c r="F329" s="27"/>
      <c r="G329" s="27"/>
      <c r="H329" s="27"/>
      <c r="I329" s="27"/>
      <c r="J329" s="27"/>
      <c r="K329" s="27"/>
      <c r="L329" s="27"/>
      <c r="M329" s="27"/>
      <c r="N329" s="27"/>
      <c r="O329" s="27"/>
      <c r="P329" s="27"/>
      <c r="Q329" s="27"/>
      <c r="R329" s="27"/>
      <c r="S329" s="27"/>
      <c r="T329" s="27"/>
      <c r="U329" s="27"/>
      <c r="V329" s="27"/>
      <c r="W329" s="27"/>
      <c r="X329" s="27"/>
      <c r="Y329" s="27"/>
      <c r="Z329" s="27"/>
      <c r="AA329" s="27"/>
      <c r="AB329" s="27"/>
    </row>
    <row r="330" spans="1:28" x14ac:dyDescent="0.25">
      <c r="A330" s="27"/>
      <c r="B330" s="27"/>
      <c r="C330" s="27"/>
      <c r="D330" s="27"/>
      <c r="E330" s="27"/>
      <c r="F330" s="27"/>
      <c r="G330" s="27"/>
      <c r="H330" s="27"/>
      <c r="I330" s="27"/>
      <c r="J330" s="27"/>
      <c r="K330" s="27"/>
      <c r="L330" s="27"/>
      <c r="M330" s="27"/>
      <c r="N330" s="27"/>
      <c r="O330" s="27"/>
      <c r="P330" s="27"/>
      <c r="Q330" s="27"/>
      <c r="R330" s="27"/>
      <c r="S330" s="27"/>
      <c r="T330" s="27"/>
      <c r="U330" s="27"/>
      <c r="V330" s="27"/>
      <c r="W330" s="27"/>
      <c r="X330" s="27"/>
      <c r="Y330" s="27"/>
      <c r="Z330" s="27"/>
      <c r="AA330" s="27"/>
      <c r="AB330" s="27"/>
    </row>
    <row r="331" spans="1:28" x14ac:dyDescent="0.25">
      <c r="A331" s="27"/>
      <c r="B331" s="27"/>
      <c r="C331" s="27"/>
      <c r="D331" s="27"/>
      <c r="E331" s="27"/>
      <c r="F331" s="27"/>
      <c r="G331" s="27"/>
      <c r="H331" s="27"/>
      <c r="I331" s="27"/>
      <c r="J331" s="27"/>
      <c r="K331" s="27"/>
      <c r="L331" s="27"/>
      <c r="M331" s="27"/>
      <c r="N331" s="27"/>
      <c r="O331" s="27"/>
      <c r="P331" s="27"/>
      <c r="Q331" s="27"/>
      <c r="R331" s="27"/>
      <c r="S331" s="27"/>
      <c r="T331" s="27"/>
      <c r="U331" s="27"/>
      <c r="V331" s="27"/>
      <c r="W331" s="27"/>
      <c r="X331" s="27"/>
      <c r="Y331" s="27"/>
      <c r="Z331" s="27"/>
      <c r="AA331" s="27"/>
      <c r="AB331" s="27"/>
    </row>
    <row r="332" spans="1:28" x14ac:dyDescent="0.25">
      <c r="A332" s="27"/>
      <c r="B332" s="27"/>
      <c r="C332" s="27"/>
      <c r="D332" s="27"/>
      <c r="E332" s="27"/>
      <c r="F332" s="27"/>
      <c r="G332" s="27"/>
      <c r="H332" s="27"/>
      <c r="I332" s="27"/>
      <c r="J332" s="27"/>
      <c r="K332" s="27"/>
      <c r="L332" s="27"/>
      <c r="M332" s="27"/>
      <c r="N332" s="27"/>
      <c r="O332" s="27"/>
      <c r="P332" s="27"/>
      <c r="Q332" s="27"/>
      <c r="R332" s="27"/>
      <c r="S332" s="27"/>
      <c r="T332" s="27"/>
      <c r="U332" s="27"/>
      <c r="V332" s="27"/>
      <c r="W332" s="27"/>
      <c r="X332" s="27"/>
      <c r="Y332" s="27"/>
      <c r="Z332" s="27"/>
      <c r="AA332" s="27"/>
      <c r="AB332" s="27"/>
    </row>
    <row r="333" spans="1:28" x14ac:dyDescent="0.25">
      <c r="A333" s="27"/>
      <c r="B333" s="27"/>
      <c r="C333" s="27"/>
      <c r="D333" s="27"/>
      <c r="E333" s="27"/>
      <c r="F333" s="27"/>
      <c r="G333" s="27"/>
      <c r="H333" s="27"/>
      <c r="I333" s="27"/>
      <c r="J333" s="27"/>
      <c r="K333" s="27"/>
      <c r="L333" s="27"/>
      <c r="M333" s="27"/>
      <c r="N333" s="27"/>
      <c r="O333" s="27"/>
      <c r="P333" s="27"/>
      <c r="Q333" s="27"/>
      <c r="R333" s="27"/>
      <c r="S333" s="27"/>
      <c r="T333" s="27"/>
      <c r="U333" s="27"/>
      <c r="V333" s="27"/>
      <c r="W333" s="27"/>
      <c r="X333" s="27"/>
      <c r="Y333" s="27"/>
      <c r="Z333" s="27"/>
      <c r="AA333" s="27"/>
      <c r="AB333" s="27"/>
    </row>
    <row r="334" spans="1:28" x14ac:dyDescent="0.25">
      <c r="A334" s="27"/>
      <c r="B334" s="27"/>
      <c r="C334" s="27"/>
      <c r="D334" s="27"/>
      <c r="E334" s="27"/>
      <c r="F334" s="27"/>
      <c r="G334" s="27"/>
      <c r="H334" s="27"/>
      <c r="I334" s="27"/>
      <c r="J334" s="27"/>
      <c r="K334" s="27"/>
      <c r="L334" s="27"/>
      <c r="M334" s="27"/>
      <c r="N334" s="27"/>
      <c r="O334" s="27"/>
      <c r="P334" s="27"/>
      <c r="Q334" s="27"/>
      <c r="R334" s="27"/>
      <c r="S334" s="27"/>
      <c r="T334" s="27"/>
      <c r="U334" s="27"/>
      <c r="V334" s="27"/>
      <c r="W334" s="27"/>
      <c r="X334" s="27"/>
      <c r="Y334" s="27"/>
      <c r="Z334" s="27"/>
      <c r="AA334" s="27"/>
      <c r="AB334" s="27"/>
    </row>
    <row r="335" spans="1:28" x14ac:dyDescent="0.25">
      <c r="A335" s="27"/>
      <c r="B335" s="27"/>
      <c r="C335" s="27"/>
      <c r="D335" s="27"/>
      <c r="E335" s="27"/>
      <c r="F335" s="27"/>
      <c r="G335" s="27"/>
      <c r="H335" s="27"/>
      <c r="I335" s="27"/>
      <c r="J335" s="27"/>
      <c r="K335" s="27"/>
      <c r="L335" s="27"/>
      <c r="M335" s="27"/>
      <c r="N335" s="27"/>
      <c r="O335" s="27"/>
      <c r="P335" s="27"/>
      <c r="Q335" s="27"/>
      <c r="R335" s="27"/>
      <c r="S335" s="27"/>
      <c r="T335" s="27"/>
      <c r="U335" s="27"/>
      <c r="V335" s="27"/>
      <c r="W335" s="27"/>
      <c r="X335" s="27"/>
      <c r="Y335" s="27"/>
      <c r="Z335" s="27"/>
      <c r="AA335" s="27"/>
      <c r="AB335" s="27"/>
    </row>
    <row r="336" spans="1:28" x14ac:dyDescent="0.25">
      <c r="A336" s="27"/>
      <c r="B336" s="27"/>
      <c r="C336" s="27"/>
      <c r="D336" s="27"/>
      <c r="E336" s="27"/>
      <c r="F336" s="27"/>
      <c r="G336" s="27"/>
      <c r="H336" s="27"/>
      <c r="I336" s="27"/>
      <c r="J336" s="27"/>
      <c r="K336" s="27"/>
      <c r="L336" s="27"/>
      <c r="M336" s="27"/>
      <c r="N336" s="27"/>
      <c r="O336" s="27"/>
      <c r="P336" s="27"/>
      <c r="Q336" s="27"/>
      <c r="R336" s="27"/>
      <c r="S336" s="27"/>
      <c r="T336" s="27"/>
      <c r="U336" s="27"/>
      <c r="V336" s="27"/>
      <c r="W336" s="27"/>
      <c r="X336" s="27"/>
      <c r="Y336" s="27"/>
      <c r="Z336" s="27"/>
      <c r="AA336" s="27"/>
      <c r="AB336" s="27"/>
    </row>
    <row r="337" spans="1:28" x14ac:dyDescent="0.25">
      <c r="A337" s="27"/>
      <c r="B337" s="27"/>
      <c r="C337" s="27"/>
      <c r="D337" s="27"/>
      <c r="E337" s="27"/>
      <c r="F337" s="27"/>
      <c r="G337" s="27"/>
      <c r="H337" s="27"/>
      <c r="I337" s="27"/>
      <c r="J337" s="27"/>
      <c r="K337" s="27"/>
      <c r="L337" s="27"/>
      <c r="M337" s="27"/>
      <c r="N337" s="27"/>
      <c r="O337" s="27"/>
      <c r="P337" s="27"/>
      <c r="Q337" s="27"/>
      <c r="R337" s="27"/>
      <c r="S337" s="27"/>
      <c r="T337" s="27"/>
      <c r="U337" s="27"/>
      <c r="V337" s="27"/>
      <c r="W337" s="27"/>
      <c r="X337" s="27"/>
      <c r="Y337" s="27"/>
      <c r="Z337" s="27"/>
      <c r="AA337" s="27"/>
      <c r="AB337" s="27"/>
    </row>
    <row r="338" spans="1:28" x14ac:dyDescent="0.25">
      <c r="A338" s="27"/>
      <c r="B338" s="27"/>
      <c r="C338" s="27"/>
      <c r="D338" s="27"/>
      <c r="E338" s="27"/>
      <c r="F338" s="27"/>
      <c r="G338" s="27"/>
      <c r="H338" s="27"/>
      <c r="I338" s="27"/>
      <c r="J338" s="27"/>
      <c r="K338" s="27"/>
      <c r="L338" s="27"/>
      <c r="M338" s="27"/>
      <c r="N338" s="27"/>
      <c r="O338" s="27"/>
      <c r="P338" s="27"/>
      <c r="Q338" s="27"/>
      <c r="R338" s="27"/>
      <c r="S338" s="27"/>
      <c r="T338" s="27"/>
      <c r="U338" s="27"/>
      <c r="V338" s="27"/>
      <c r="W338" s="27"/>
      <c r="X338" s="27"/>
      <c r="Y338" s="27"/>
      <c r="Z338" s="27"/>
      <c r="AA338" s="27"/>
      <c r="AB338" s="27"/>
    </row>
    <row r="339" spans="1:28" x14ac:dyDescent="0.25">
      <c r="A339" s="27"/>
      <c r="B339" s="27"/>
      <c r="C339" s="27"/>
      <c r="D339" s="27"/>
      <c r="E339" s="27"/>
      <c r="F339" s="27"/>
      <c r="G339" s="27"/>
      <c r="H339" s="27"/>
      <c r="I339" s="27"/>
      <c r="J339" s="27"/>
      <c r="K339" s="27"/>
      <c r="L339" s="27"/>
      <c r="M339" s="27"/>
      <c r="N339" s="27"/>
      <c r="O339" s="27"/>
      <c r="P339" s="27"/>
      <c r="Q339" s="27"/>
      <c r="R339" s="27"/>
      <c r="S339" s="27"/>
      <c r="T339" s="27"/>
      <c r="U339" s="27"/>
      <c r="V339" s="27"/>
      <c r="W339" s="27"/>
      <c r="X339" s="27"/>
      <c r="Y339" s="27"/>
      <c r="Z339" s="27"/>
      <c r="AA339" s="27"/>
      <c r="AB339" s="27"/>
    </row>
    <row r="340" spans="1:28" x14ac:dyDescent="0.25">
      <c r="A340" s="27"/>
      <c r="B340" s="27"/>
      <c r="C340" s="27"/>
      <c r="D340" s="27"/>
      <c r="E340" s="27"/>
      <c r="F340" s="27"/>
      <c r="G340" s="27"/>
      <c r="H340" s="27"/>
      <c r="I340" s="27"/>
      <c r="J340" s="27"/>
      <c r="K340" s="27"/>
      <c r="L340" s="27"/>
      <c r="M340" s="27"/>
      <c r="N340" s="27"/>
      <c r="O340" s="27"/>
      <c r="P340" s="27"/>
      <c r="Q340" s="27"/>
      <c r="R340" s="27"/>
      <c r="S340" s="27"/>
      <c r="T340" s="27"/>
      <c r="U340" s="27"/>
      <c r="V340" s="27"/>
      <c r="W340" s="27"/>
      <c r="X340" s="27"/>
      <c r="Y340" s="27"/>
      <c r="Z340" s="27"/>
      <c r="AA340" s="27"/>
      <c r="AB340" s="27"/>
    </row>
    <row r="341" spans="1:28" x14ac:dyDescent="0.25">
      <c r="A341" s="27"/>
      <c r="B341" s="27"/>
      <c r="C341" s="27"/>
      <c r="D341" s="27"/>
      <c r="E341" s="27"/>
      <c r="F341" s="27"/>
      <c r="G341" s="27"/>
      <c r="H341" s="27"/>
      <c r="I341" s="27"/>
      <c r="J341" s="27"/>
      <c r="K341" s="27"/>
      <c r="L341" s="27"/>
      <c r="M341" s="27"/>
      <c r="N341" s="27"/>
      <c r="O341" s="27"/>
      <c r="P341" s="27"/>
      <c r="Q341" s="27"/>
      <c r="R341" s="27"/>
      <c r="S341" s="27"/>
      <c r="T341" s="27"/>
      <c r="U341" s="27"/>
      <c r="V341" s="27"/>
      <c r="W341" s="27"/>
      <c r="X341" s="27"/>
      <c r="Y341" s="27"/>
      <c r="Z341" s="27"/>
      <c r="AA341" s="27"/>
      <c r="AB341" s="27"/>
    </row>
    <row r="342" spans="1:28" x14ac:dyDescent="0.25">
      <c r="A342" s="27"/>
      <c r="B342" s="27"/>
      <c r="C342" s="27"/>
      <c r="D342" s="27"/>
      <c r="E342" s="27"/>
      <c r="F342" s="27"/>
      <c r="G342" s="27"/>
      <c r="H342" s="27"/>
      <c r="I342" s="27"/>
      <c r="J342" s="27"/>
      <c r="K342" s="27"/>
      <c r="L342" s="27"/>
      <c r="M342" s="27"/>
      <c r="N342" s="27"/>
      <c r="O342" s="27"/>
      <c r="P342" s="27"/>
      <c r="Q342" s="27"/>
      <c r="R342" s="27"/>
      <c r="S342" s="27"/>
      <c r="T342" s="27"/>
      <c r="U342" s="27"/>
      <c r="V342" s="27"/>
      <c r="W342" s="27"/>
      <c r="X342" s="27"/>
      <c r="Y342" s="27"/>
      <c r="Z342" s="27"/>
      <c r="AA342" s="27"/>
      <c r="AB342" s="27"/>
    </row>
    <row r="343" spans="1:28" x14ac:dyDescent="0.25">
      <c r="A343" s="27"/>
      <c r="B343" s="27"/>
      <c r="C343" s="27"/>
      <c r="D343" s="27"/>
      <c r="E343" s="27"/>
      <c r="F343" s="27"/>
      <c r="G343" s="27"/>
      <c r="H343" s="27"/>
      <c r="I343" s="27"/>
      <c r="J343" s="27"/>
      <c r="K343" s="27"/>
      <c r="L343" s="27"/>
      <c r="M343" s="27"/>
      <c r="N343" s="27"/>
      <c r="O343" s="27"/>
      <c r="P343" s="27"/>
      <c r="Q343" s="27"/>
      <c r="R343" s="27"/>
      <c r="S343" s="27"/>
      <c r="T343" s="27"/>
      <c r="U343" s="27"/>
      <c r="V343" s="27"/>
      <c r="W343" s="27"/>
      <c r="X343" s="27"/>
      <c r="Y343" s="27"/>
      <c r="Z343" s="27"/>
      <c r="AA343" s="27"/>
      <c r="AB343" s="27"/>
    </row>
    <row r="344" spans="1:28" x14ac:dyDescent="0.25">
      <c r="A344" s="27"/>
      <c r="B344" s="27"/>
      <c r="C344" s="27"/>
      <c r="D344" s="27"/>
      <c r="E344" s="27"/>
      <c r="F344" s="27"/>
      <c r="G344" s="27"/>
      <c r="H344" s="27"/>
      <c r="I344" s="27"/>
      <c r="J344" s="27"/>
      <c r="K344" s="27"/>
      <c r="L344" s="27"/>
      <c r="M344" s="27"/>
      <c r="N344" s="27"/>
      <c r="O344" s="27"/>
      <c r="P344" s="27"/>
      <c r="Q344" s="27"/>
      <c r="R344" s="27"/>
      <c r="S344" s="27"/>
      <c r="T344" s="27"/>
      <c r="U344" s="27"/>
      <c r="V344" s="27"/>
      <c r="W344" s="27"/>
      <c r="X344" s="27"/>
      <c r="Y344" s="27"/>
      <c r="Z344" s="27"/>
      <c r="AA344" s="27"/>
      <c r="AB344" s="27"/>
    </row>
    <row r="345" spans="1:28" x14ac:dyDescent="0.25">
      <c r="A345" s="27"/>
      <c r="B345" s="27"/>
      <c r="C345" s="27"/>
      <c r="D345" s="27"/>
      <c r="E345" s="27"/>
      <c r="F345" s="27"/>
      <c r="G345" s="27"/>
      <c r="H345" s="27"/>
      <c r="I345" s="27"/>
      <c r="J345" s="27"/>
      <c r="K345" s="27"/>
      <c r="L345" s="27"/>
      <c r="M345" s="27"/>
      <c r="N345" s="27"/>
      <c r="O345" s="27"/>
      <c r="P345" s="27"/>
      <c r="Q345" s="27"/>
      <c r="R345" s="27"/>
      <c r="S345" s="27"/>
      <c r="T345" s="27"/>
      <c r="U345" s="27"/>
      <c r="V345" s="27"/>
      <c r="W345" s="27"/>
      <c r="X345" s="27"/>
      <c r="Y345" s="27"/>
      <c r="Z345" s="27"/>
      <c r="AA345" s="27"/>
      <c r="AB345" s="27"/>
    </row>
    <row r="346" spans="1:28" x14ac:dyDescent="0.25">
      <c r="A346" s="27"/>
      <c r="B346" s="27"/>
      <c r="C346" s="27"/>
      <c r="D346" s="27"/>
      <c r="E346" s="27"/>
      <c r="F346" s="27"/>
      <c r="G346" s="27"/>
      <c r="H346" s="27"/>
      <c r="I346" s="27"/>
      <c r="J346" s="27"/>
      <c r="K346" s="27"/>
      <c r="L346" s="27"/>
      <c r="M346" s="27"/>
      <c r="N346" s="27"/>
      <c r="O346" s="27"/>
      <c r="P346" s="27"/>
      <c r="Q346" s="27"/>
      <c r="R346" s="27"/>
      <c r="S346" s="27"/>
      <c r="T346" s="27"/>
      <c r="U346" s="27"/>
      <c r="V346" s="27"/>
      <c r="W346" s="27"/>
      <c r="X346" s="27"/>
      <c r="Y346" s="27"/>
      <c r="Z346" s="27"/>
      <c r="AA346" s="27"/>
      <c r="AB346" s="27"/>
    </row>
    <row r="347" spans="1:28" x14ac:dyDescent="0.25">
      <c r="A347" s="27"/>
      <c r="B347" s="27"/>
      <c r="C347" s="27"/>
      <c r="D347" s="27"/>
      <c r="E347" s="27"/>
      <c r="F347" s="27"/>
      <c r="G347" s="27"/>
      <c r="H347" s="27"/>
      <c r="I347" s="27"/>
      <c r="J347" s="27"/>
      <c r="K347" s="27"/>
      <c r="L347" s="27"/>
      <c r="M347" s="27"/>
      <c r="N347" s="27"/>
      <c r="O347" s="27"/>
      <c r="P347" s="27"/>
      <c r="Q347" s="27"/>
      <c r="R347" s="27"/>
      <c r="S347" s="27"/>
      <c r="T347" s="27"/>
      <c r="U347" s="27"/>
      <c r="V347" s="27"/>
      <c r="W347" s="27"/>
      <c r="X347" s="27"/>
      <c r="Y347" s="27"/>
      <c r="Z347" s="27"/>
      <c r="AA347" s="27"/>
      <c r="AB347" s="27"/>
    </row>
    <row r="348" spans="1:28" x14ac:dyDescent="0.25">
      <c r="A348" s="27"/>
      <c r="B348" s="27"/>
      <c r="C348" s="27"/>
      <c r="D348" s="27"/>
      <c r="E348" s="27"/>
      <c r="F348" s="27"/>
      <c r="G348" s="27"/>
      <c r="H348" s="27"/>
      <c r="I348" s="27"/>
      <c r="J348" s="27"/>
      <c r="K348" s="27"/>
      <c r="L348" s="27"/>
      <c r="M348" s="27"/>
      <c r="N348" s="27"/>
      <c r="O348" s="27"/>
      <c r="P348" s="27"/>
      <c r="Q348" s="27"/>
      <c r="R348" s="27"/>
      <c r="S348" s="27"/>
      <c r="T348" s="27"/>
      <c r="U348" s="27"/>
      <c r="V348" s="27"/>
      <c r="W348" s="27"/>
      <c r="X348" s="27"/>
      <c r="Y348" s="27"/>
      <c r="Z348" s="27"/>
      <c r="AA348" s="27"/>
      <c r="AB348" s="27"/>
    </row>
    <row r="349" spans="1:28" x14ac:dyDescent="0.25">
      <c r="A349" s="27"/>
      <c r="B349" s="27"/>
      <c r="C349" s="27"/>
      <c r="D349" s="27"/>
      <c r="E349" s="27"/>
      <c r="F349" s="27"/>
      <c r="G349" s="27"/>
      <c r="H349" s="27"/>
      <c r="I349" s="27"/>
      <c r="J349" s="27"/>
      <c r="K349" s="27"/>
      <c r="L349" s="27"/>
      <c r="M349" s="27"/>
      <c r="N349" s="27"/>
      <c r="O349" s="27"/>
      <c r="P349" s="27"/>
      <c r="Q349" s="27"/>
      <c r="R349" s="27"/>
      <c r="S349" s="27"/>
      <c r="T349" s="27"/>
      <c r="U349" s="27"/>
      <c r="V349" s="27"/>
      <c r="W349" s="27"/>
      <c r="X349" s="27"/>
      <c r="Y349" s="27"/>
      <c r="Z349" s="27"/>
      <c r="AA349" s="27"/>
      <c r="AB349" s="27"/>
    </row>
    <row r="350" spans="1:28" x14ac:dyDescent="0.25">
      <c r="A350" s="27"/>
      <c r="B350" s="27"/>
      <c r="C350" s="27"/>
      <c r="D350" s="27"/>
      <c r="E350" s="27"/>
      <c r="F350" s="27"/>
      <c r="G350" s="27"/>
      <c r="H350" s="27"/>
      <c r="I350" s="27"/>
      <c r="J350" s="27"/>
      <c r="K350" s="27"/>
      <c r="L350" s="27"/>
      <c r="M350" s="27"/>
      <c r="N350" s="27"/>
      <c r="O350" s="27"/>
      <c r="P350" s="27"/>
      <c r="Q350" s="27"/>
      <c r="R350" s="27"/>
      <c r="S350" s="27"/>
      <c r="T350" s="27"/>
      <c r="U350" s="27"/>
      <c r="V350" s="27"/>
      <c r="W350" s="27"/>
      <c r="X350" s="27"/>
      <c r="Y350" s="27"/>
      <c r="Z350" s="27"/>
      <c r="AA350" s="27"/>
      <c r="AB350" s="27"/>
    </row>
    <row r="351" spans="1:28" x14ac:dyDescent="0.25">
      <c r="A351" s="27"/>
      <c r="B351" s="27"/>
      <c r="C351" s="27"/>
      <c r="D351" s="27"/>
      <c r="E351" s="27"/>
      <c r="F351" s="27"/>
      <c r="G351" s="27"/>
      <c r="H351" s="27"/>
      <c r="I351" s="27"/>
      <c r="J351" s="27"/>
      <c r="K351" s="27"/>
      <c r="L351" s="27"/>
      <c r="M351" s="27"/>
      <c r="N351" s="27"/>
      <c r="O351" s="27"/>
      <c r="P351" s="27"/>
      <c r="Q351" s="27"/>
      <c r="R351" s="27"/>
      <c r="S351" s="27"/>
      <c r="T351" s="27"/>
      <c r="U351" s="27"/>
      <c r="V351" s="27"/>
      <c r="W351" s="27"/>
      <c r="X351" s="27"/>
      <c r="Y351" s="27"/>
      <c r="Z351" s="27"/>
      <c r="AA351" s="27"/>
      <c r="AB351" s="27"/>
    </row>
    <row r="352" spans="1:28" x14ac:dyDescent="0.25">
      <c r="A352" s="27"/>
      <c r="B352" s="27"/>
      <c r="C352" s="27"/>
      <c r="D352" s="27"/>
      <c r="E352" s="27"/>
      <c r="F352" s="27"/>
      <c r="G352" s="27"/>
      <c r="H352" s="27"/>
      <c r="I352" s="27"/>
      <c r="J352" s="27"/>
      <c r="K352" s="27"/>
      <c r="L352" s="27"/>
      <c r="M352" s="27"/>
      <c r="N352" s="27"/>
      <c r="O352" s="27"/>
      <c r="P352" s="27"/>
      <c r="Q352" s="27"/>
      <c r="R352" s="27"/>
      <c r="S352" s="27"/>
      <c r="T352" s="27"/>
      <c r="U352" s="27"/>
      <c r="V352" s="27"/>
      <c r="W352" s="27"/>
      <c r="X352" s="27"/>
      <c r="Y352" s="27"/>
      <c r="Z352" s="27"/>
      <c r="AA352" s="27"/>
      <c r="AB352" s="27"/>
    </row>
    <row r="353" spans="1:28" x14ac:dyDescent="0.25">
      <c r="A353" s="27"/>
      <c r="B353" s="27"/>
      <c r="C353" s="27"/>
      <c r="D353" s="27"/>
      <c r="E353" s="27"/>
      <c r="F353" s="27"/>
      <c r="G353" s="27"/>
      <c r="H353" s="27"/>
      <c r="I353" s="27"/>
      <c r="J353" s="27"/>
      <c r="K353" s="27"/>
      <c r="L353" s="27"/>
      <c r="M353" s="27"/>
      <c r="N353" s="27"/>
      <c r="O353" s="27"/>
      <c r="P353" s="27"/>
      <c r="Q353" s="27"/>
      <c r="R353" s="27"/>
      <c r="S353" s="27"/>
      <c r="T353" s="27"/>
      <c r="U353" s="27"/>
      <c r="V353" s="27"/>
      <c r="W353" s="27"/>
      <c r="X353" s="27"/>
      <c r="Y353" s="27"/>
      <c r="Z353" s="27"/>
      <c r="AA353" s="27"/>
      <c r="AB353" s="27"/>
    </row>
    <row r="354" spans="1:28" x14ac:dyDescent="0.25">
      <c r="A354" s="27"/>
      <c r="B354" s="27"/>
      <c r="C354" s="27"/>
      <c r="D354" s="27"/>
      <c r="E354" s="27"/>
      <c r="F354" s="27"/>
      <c r="G354" s="27"/>
      <c r="H354" s="27"/>
      <c r="I354" s="27"/>
      <c r="J354" s="27"/>
      <c r="K354" s="27"/>
      <c r="L354" s="27"/>
      <c r="M354" s="27"/>
      <c r="N354" s="27"/>
      <c r="O354" s="27"/>
      <c r="P354" s="27"/>
      <c r="Q354" s="27"/>
      <c r="R354" s="27"/>
      <c r="S354" s="27"/>
      <c r="T354" s="27"/>
      <c r="U354" s="27"/>
      <c r="V354" s="27"/>
      <c r="W354" s="27"/>
      <c r="X354" s="27"/>
      <c r="Y354" s="27"/>
      <c r="Z354" s="27"/>
      <c r="AA354" s="27"/>
      <c r="AB354" s="27"/>
    </row>
    <row r="355" spans="1:28" x14ac:dyDescent="0.25">
      <c r="A355" s="27"/>
      <c r="B355" s="27"/>
      <c r="C355" s="27"/>
      <c r="D355" s="27"/>
      <c r="E355" s="27"/>
      <c r="F355" s="27"/>
      <c r="G355" s="27"/>
      <c r="H355" s="27"/>
      <c r="I355" s="27"/>
      <c r="J355" s="27"/>
      <c r="K355" s="27"/>
      <c r="L355" s="27"/>
      <c r="M355" s="27"/>
      <c r="N355" s="27"/>
      <c r="O355" s="27"/>
      <c r="P355" s="27"/>
      <c r="Q355" s="27"/>
      <c r="R355" s="27"/>
      <c r="S355" s="27"/>
      <c r="T355" s="27"/>
      <c r="U355" s="27"/>
      <c r="V355" s="27"/>
      <c r="W355" s="27"/>
      <c r="X355" s="27"/>
      <c r="Y355" s="27"/>
      <c r="Z355" s="27"/>
      <c r="AA355" s="27"/>
      <c r="AB355" s="27"/>
    </row>
    <row r="356" spans="1:28" x14ac:dyDescent="0.25">
      <c r="A356" s="27"/>
      <c r="B356" s="27"/>
      <c r="C356" s="27"/>
      <c r="D356" s="27"/>
      <c r="E356" s="27"/>
      <c r="F356" s="27"/>
      <c r="G356" s="27"/>
      <c r="H356" s="27"/>
      <c r="I356" s="27"/>
      <c r="J356" s="27"/>
      <c r="K356" s="27"/>
      <c r="L356" s="27"/>
      <c r="M356" s="27"/>
      <c r="N356" s="27"/>
      <c r="O356" s="27"/>
      <c r="P356" s="27"/>
      <c r="Q356" s="27"/>
      <c r="R356" s="27"/>
      <c r="S356" s="27"/>
      <c r="T356" s="27"/>
      <c r="U356" s="27"/>
      <c r="V356" s="27"/>
      <c r="W356" s="27"/>
      <c r="X356" s="27"/>
      <c r="Y356" s="27"/>
      <c r="Z356" s="27"/>
      <c r="AA356" s="27"/>
      <c r="AB356" s="27"/>
    </row>
    <row r="357" spans="1:28" x14ac:dyDescent="0.25">
      <c r="A357" s="27"/>
      <c r="B357" s="27"/>
      <c r="C357" s="27"/>
      <c r="D357" s="27"/>
      <c r="E357" s="27"/>
      <c r="F357" s="27"/>
      <c r="G357" s="27"/>
      <c r="H357" s="27"/>
      <c r="I357" s="27"/>
      <c r="J357" s="27"/>
      <c r="K357" s="27"/>
      <c r="L357" s="27"/>
      <c r="M357" s="27"/>
      <c r="N357" s="27"/>
      <c r="O357" s="27"/>
      <c r="P357" s="27"/>
      <c r="Q357" s="27"/>
      <c r="R357" s="27"/>
      <c r="S357" s="27"/>
      <c r="T357" s="27"/>
      <c r="U357" s="27"/>
      <c r="V357" s="27"/>
      <c r="W357" s="27"/>
      <c r="X357" s="27"/>
      <c r="Y357" s="27"/>
      <c r="Z357" s="27"/>
      <c r="AA357" s="27"/>
      <c r="AB357" s="27"/>
    </row>
    <row r="358" spans="1:28" x14ac:dyDescent="0.25">
      <c r="A358" s="27"/>
      <c r="B358" s="27"/>
      <c r="C358" s="27"/>
      <c r="D358" s="27"/>
      <c r="E358" s="27"/>
      <c r="F358" s="27"/>
      <c r="G358" s="27"/>
      <c r="H358" s="27"/>
      <c r="I358" s="27"/>
      <c r="J358" s="27"/>
      <c r="K358" s="27"/>
      <c r="L358" s="27"/>
      <c r="M358" s="27"/>
      <c r="N358" s="27"/>
      <c r="O358" s="27"/>
      <c r="P358" s="27"/>
      <c r="Q358" s="27"/>
      <c r="R358" s="27"/>
      <c r="S358" s="27"/>
      <c r="T358" s="27"/>
      <c r="U358" s="27"/>
      <c r="V358" s="27"/>
      <c r="W358" s="27"/>
      <c r="X358" s="27"/>
      <c r="Y358" s="27"/>
      <c r="Z358" s="27"/>
      <c r="AA358" s="27"/>
      <c r="AB358" s="27"/>
    </row>
    <row r="359" spans="1:28" x14ac:dyDescent="0.25">
      <c r="A359" s="27"/>
      <c r="B359" s="27"/>
      <c r="C359" s="27"/>
      <c r="D359" s="27"/>
      <c r="E359" s="27"/>
      <c r="F359" s="27"/>
      <c r="G359" s="27"/>
      <c r="H359" s="27"/>
      <c r="I359" s="27"/>
      <c r="J359" s="27"/>
      <c r="K359" s="27"/>
      <c r="L359" s="27"/>
      <c r="M359" s="27"/>
      <c r="N359" s="27"/>
      <c r="O359" s="27"/>
      <c r="P359" s="27"/>
      <c r="Q359" s="27"/>
      <c r="R359" s="27"/>
      <c r="S359" s="27"/>
      <c r="T359" s="27"/>
      <c r="U359" s="27"/>
      <c r="V359" s="27"/>
      <c r="W359" s="27"/>
      <c r="X359" s="27"/>
      <c r="Y359" s="27"/>
      <c r="Z359" s="27"/>
      <c r="AA359" s="27"/>
      <c r="AB359" s="27"/>
    </row>
    <row r="360" spans="1:28" x14ac:dyDescent="0.25">
      <c r="A360" s="27"/>
      <c r="B360" s="27"/>
      <c r="C360" s="27"/>
      <c r="D360" s="27"/>
      <c r="E360" s="27"/>
      <c r="F360" s="27"/>
      <c r="G360" s="27"/>
      <c r="H360" s="27"/>
      <c r="I360" s="27"/>
      <c r="J360" s="27"/>
      <c r="K360" s="27"/>
      <c r="L360" s="27"/>
      <c r="M360" s="27"/>
      <c r="N360" s="27"/>
      <c r="O360" s="27"/>
      <c r="P360" s="27"/>
      <c r="Q360" s="27"/>
      <c r="R360" s="27"/>
      <c r="S360" s="27"/>
      <c r="T360" s="27"/>
      <c r="U360" s="27"/>
      <c r="V360" s="27"/>
      <c r="W360" s="27"/>
      <c r="X360" s="27"/>
      <c r="Y360" s="27"/>
      <c r="Z360" s="27"/>
      <c r="AA360" s="27"/>
      <c r="AB360" s="27"/>
    </row>
    <row r="361" spans="1:28" x14ac:dyDescent="0.25">
      <c r="A361" s="27"/>
      <c r="B361" s="27"/>
      <c r="C361" s="27"/>
      <c r="D361" s="27"/>
      <c r="E361" s="27"/>
      <c r="F361" s="27"/>
      <c r="G361" s="27"/>
      <c r="H361" s="27"/>
      <c r="I361" s="27"/>
      <c r="J361" s="27"/>
      <c r="K361" s="27"/>
      <c r="L361" s="27"/>
      <c r="M361" s="27"/>
      <c r="N361" s="27"/>
      <c r="O361" s="27"/>
      <c r="P361" s="27"/>
      <c r="Q361" s="27"/>
      <c r="R361" s="27"/>
      <c r="S361" s="27"/>
      <c r="T361" s="27"/>
      <c r="U361" s="27"/>
      <c r="V361" s="27"/>
      <c r="W361" s="27"/>
      <c r="X361" s="27"/>
      <c r="Y361" s="27"/>
      <c r="Z361" s="27"/>
      <c r="AA361" s="27"/>
      <c r="AB361" s="27"/>
    </row>
  </sheetData>
  <mergeCells count="32">
    <mergeCell ref="L19:L20"/>
    <mergeCell ref="Q19:R19"/>
    <mergeCell ref="P19:P20"/>
    <mergeCell ref="O19:O20"/>
    <mergeCell ref="N19:N20"/>
    <mergeCell ref="M19:M20"/>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A9:S9"/>
    <mergeCell ref="A10:S10"/>
    <mergeCell ref="A11:S11"/>
    <mergeCell ref="A12:S12"/>
    <mergeCell ref="A13:S13"/>
    <mergeCell ref="A14:S14"/>
    <mergeCell ref="A15:S15"/>
    <mergeCell ref="A16:S16"/>
    <mergeCell ref="A17:S17"/>
    <mergeCell ref="A18:S18"/>
  </mergeCells>
  <pageMargins left="0.70866141732283472" right="0.70866141732283472" top="0.74803149606299213" bottom="0.74803149606299213" header="0.31496062992125984" footer="0.31496062992125984"/>
  <pageSetup paperSize="8" scale="33"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I42"/>
  <sheetViews>
    <sheetView view="pageBreakPreview" topLeftCell="A7" zoomScale="60" zoomScaleNormal="60" workbookViewId="0">
      <selection activeCell="A24" sqref="A24"/>
    </sheetView>
  </sheetViews>
  <sheetFormatPr defaultColWidth="10.7109375" defaultRowHeight="15.75" x14ac:dyDescent="0.25"/>
  <cols>
    <col min="1" max="1" width="9.5703125" style="55" customWidth="1"/>
    <col min="2" max="2" width="8.7109375" style="55" customWidth="1"/>
    <col min="3" max="3" width="12.7109375" style="55" customWidth="1"/>
    <col min="4" max="4" width="16.140625" style="55" customWidth="1"/>
    <col min="5" max="5" width="11.140625" style="55" customWidth="1"/>
    <col min="6" max="6" width="11" style="55" customWidth="1"/>
    <col min="7" max="8" width="8.7109375" style="55" customWidth="1"/>
    <col min="9" max="9" width="7.28515625" style="55" customWidth="1"/>
    <col min="10" max="10" width="9.28515625" style="55" customWidth="1"/>
    <col min="11" max="11" width="10.28515625" style="55" customWidth="1"/>
    <col min="12" max="15" width="8.7109375" style="55" customWidth="1"/>
    <col min="16" max="16" width="19.42578125" style="55" customWidth="1"/>
    <col min="17" max="17" width="21.7109375" style="55" customWidth="1"/>
    <col min="18" max="18" width="22" style="55" customWidth="1"/>
    <col min="19" max="19" width="19.7109375" style="55" customWidth="1"/>
    <col min="20" max="20" width="18.42578125" style="55" customWidth="1"/>
    <col min="21" max="237" width="10.7109375" style="55"/>
    <col min="238" max="242" width="15.7109375" style="55" customWidth="1"/>
    <col min="243" max="246" width="12.7109375" style="55" customWidth="1"/>
    <col min="247" max="250" width="15.7109375" style="55" customWidth="1"/>
    <col min="251" max="251" width="22.85546875" style="55" customWidth="1"/>
    <col min="252" max="252" width="20.7109375" style="55" customWidth="1"/>
    <col min="253" max="253" width="16.7109375" style="55" customWidth="1"/>
    <col min="254" max="493" width="10.7109375" style="55"/>
    <col min="494" max="498" width="15.7109375" style="55" customWidth="1"/>
    <col min="499" max="502" width="12.7109375" style="55" customWidth="1"/>
    <col min="503" max="506" width="15.7109375" style="55" customWidth="1"/>
    <col min="507" max="507" width="22.85546875" style="55" customWidth="1"/>
    <col min="508" max="508" width="20.7109375" style="55" customWidth="1"/>
    <col min="509" max="509" width="16.7109375" style="55" customWidth="1"/>
    <col min="510" max="749" width="10.7109375" style="55"/>
    <col min="750" max="754" width="15.7109375" style="55" customWidth="1"/>
    <col min="755" max="758" width="12.7109375" style="55" customWidth="1"/>
    <col min="759" max="762" width="15.7109375" style="55" customWidth="1"/>
    <col min="763" max="763" width="22.85546875" style="55" customWidth="1"/>
    <col min="764" max="764" width="20.7109375" style="55" customWidth="1"/>
    <col min="765" max="765" width="16.7109375" style="55" customWidth="1"/>
    <col min="766" max="1005" width="10.7109375" style="55"/>
    <col min="1006" max="1010" width="15.7109375" style="55" customWidth="1"/>
    <col min="1011" max="1014" width="12.7109375" style="55" customWidth="1"/>
    <col min="1015" max="1018" width="15.7109375" style="55" customWidth="1"/>
    <col min="1019" max="1019" width="22.85546875" style="55" customWidth="1"/>
    <col min="1020" max="1020" width="20.7109375" style="55" customWidth="1"/>
    <col min="1021" max="1021" width="16.7109375" style="55" customWidth="1"/>
    <col min="1022" max="1261" width="10.7109375" style="55"/>
    <col min="1262" max="1266" width="15.7109375" style="55" customWidth="1"/>
    <col min="1267" max="1270" width="12.7109375" style="55" customWidth="1"/>
    <col min="1271" max="1274" width="15.7109375" style="55" customWidth="1"/>
    <col min="1275" max="1275" width="22.85546875" style="55" customWidth="1"/>
    <col min="1276" max="1276" width="20.7109375" style="55" customWidth="1"/>
    <col min="1277" max="1277" width="16.7109375" style="55" customWidth="1"/>
    <col min="1278" max="1517" width="10.7109375" style="55"/>
    <col min="1518" max="1522" width="15.7109375" style="55" customWidth="1"/>
    <col min="1523" max="1526" width="12.7109375" style="55" customWidth="1"/>
    <col min="1527" max="1530" width="15.7109375" style="55" customWidth="1"/>
    <col min="1531" max="1531" width="22.85546875" style="55" customWidth="1"/>
    <col min="1532" max="1532" width="20.7109375" style="55" customWidth="1"/>
    <col min="1533" max="1533" width="16.7109375" style="55" customWidth="1"/>
    <col min="1534" max="1773" width="10.7109375" style="55"/>
    <col min="1774" max="1778" width="15.7109375" style="55" customWidth="1"/>
    <col min="1779" max="1782" width="12.7109375" style="55" customWidth="1"/>
    <col min="1783" max="1786" width="15.7109375" style="55" customWidth="1"/>
    <col min="1787" max="1787" width="22.85546875" style="55" customWidth="1"/>
    <col min="1788" max="1788" width="20.7109375" style="55" customWidth="1"/>
    <col min="1789" max="1789" width="16.7109375" style="55" customWidth="1"/>
    <col min="1790" max="2029" width="10.7109375" style="55"/>
    <col min="2030" max="2034" width="15.7109375" style="55" customWidth="1"/>
    <col min="2035" max="2038" width="12.7109375" style="55" customWidth="1"/>
    <col min="2039" max="2042" width="15.7109375" style="55" customWidth="1"/>
    <col min="2043" max="2043" width="22.85546875" style="55" customWidth="1"/>
    <col min="2044" max="2044" width="20.7109375" style="55" customWidth="1"/>
    <col min="2045" max="2045" width="16.7109375" style="55" customWidth="1"/>
    <col min="2046" max="2285" width="10.7109375" style="55"/>
    <col min="2286" max="2290" width="15.7109375" style="55" customWidth="1"/>
    <col min="2291" max="2294" width="12.7109375" style="55" customWidth="1"/>
    <col min="2295" max="2298" width="15.7109375" style="55" customWidth="1"/>
    <col min="2299" max="2299" width="22.85546875" style="55" customWidth="1"/>
    <col min="2300" max="2300" width="20.7109375" style="55" customWidth="1"/>
    <col min="2301" max="2301" width="16.7109375" style="55" customWidth="1"/>
    <col min="2302" max="2541" width="10.7109375" style="55"/>
    <col min="2542" max="2546" width="15.7109375" style="55" customWidth="1"/>
    <col min="2547" max="2550" width="12.7109375" style="55" customWidth="1"/>
    <col min="2551" max="2554" width="15.7109375" style="55" customWidth="1"/>
    <col min="2555" max="2555" width="22.85546875" style="55" customWidth="1"/>
    <col min="2556" max="2556" width="20.7109375" style="55" customWidth="1"/>
    <col min="2557" max="2557" width="16.7109375" style="55" customWidth="1"/>
    <col min="2558" max="2797" width="10.7109375" style="55"/>
    <col min="2798" max="2802" width="15.7109375" style="55" customWidth="1"/>
    <col min="2803" max="2806" width="12.7109375" style="55" customWidth="1"/>
    <col min="2807" max="2810" width="15.7109375" style="55" customWidth="1"/>
    <col min="2811" max="2811" width="22.85546875" style="55" customWidth="1"/>
    <col min="2812" max="2812" width="20.7109375" style="55" customWidth="1"/>
    <col min="2813" max="2813" width="16.7109375" style="55" customWidth="1"/>
    <col min="2814" max="3053" width="10.7109375" style="55"/>
    <col min="3054" max="3058" width="15.7109375" style="55" customWidth="1"/>
    <col min="3059" max="3062" width="12.7109375" style="55" customWidth="1"/>
    <col min="3063" max="3066" width="15.7109375" style="55" customWidth="1"/>
    <col min="3067" max="3067" width="22.85546875" style="55" customWidth="1"/>
    <col min="3068" max="3068" width="20.7109375" style="55" customWidth="1"/>
    <col min="3069" max="3069" width="16.7109375" style="55" customWidth="1"/>
    <col min="3070" max="3309" width="10.7109375" style="55"/>
    <col min="3310" max="3314" width="15.7109375" style="55" customWidth="1"/>
    <col min="3315" max="3318" width="12.7109375" style="55" customWidth="1"/>
    <col min="3319" max="3322" width="15.7109375" style="55" customWidth="1"/>
    <col min="3323" max="3323" width="22.85546875" style="55" customWidth="1"/>
    <col min="3324" max="3324" width="20.7109375" style="55" customWidth="1"/>
    <col min="3325" max="3325" width="16.7109375" style="55" customWidth="1"/>
    <col min="3326" max="3565" width="10.7109375" style="55"/>
    <col min="3566" max="3570" width="15.7109375" style="55" customWidth="1"/>
    <col min="3571" max="3574" width="12.7109375" style="55" customWidth="1"/>
    <col min="3575" max="3578" width="15.7109375" style="55" customWidth="1"/>
    <col min="3579" max="3579" width="22.85546875" style="55" customWidth="1"/>
    <col min="3580" max="3580" width="20.7109375" style="55" customWidth="1"/>
    <col min="3581" max="3581" width="16.7109375" style="55" customWidth="1"/>
    <col min="3582" max="3821" width="10.7109375" style="55"/>
    <col min="3822" max="3826" width="15.7109375" style="55" customWidth="1"/>
    <col min="3827" max="3830" width="12.7109375" style="55" customWidth="1"/>
    <col min="3831" max="3834" width="15.7109375" style="55" customWidth="1"/>
    <col min="3835" max="3835" width="22.85546875" style="55" customWidth="1"/>
    <col min="3836" max="3836" width="20.7109375" style="55" customWidth="1"/>
    <col min="3837" max="3837" width="16.7109375" style="55" customWidth="1"/>
    <col min="3838" max="4077" width="10.7109375" style="55"/>
    <col min="4078" max="4082" width="15.7109375" style="55" customWidth="1"/>
    <col min="4083" max="4086" width="12.7109375" style="55" customWidth="1"/>
    <col min="4087" max="4090" width="15.7109375" style="55" customWidth="1"/>
    <col min="4091" max="4091" width="22.85546875" style="55" customWidth="1"/>
    <col min="4092" max="4092" width="20.7109375" style="55" customWidth="1"/>
    <col min="4093" max="4093" width="16.7109375" style="55" customWidth="1"/>
    <col min="4094" max="4333" width="10.7109375" style="55"/>
    <col min="4334" max="4338" width="15.7109375" style="55" customWidth="1"/>
    <col min="4339" max="4342" width="12.7109375" style="55" customWidth="1"/>
    <col min="4343" max="4346" width="15.7109375" style="55" customWidth="1"/>
    <col min="4347" max="4347" width="22.85546875" style="55" customWidth="1"/>
    <col min="4348" max="4348" width="20.7109375" style="55" customWidth="1"/>
    <col min="4349" max="4349" width="16.7109375" style="55" customWidth="1"/>
    <col min="4350" max="4589" width="10.7109375" style="55"/>
    <col min="4590" max="4594" width="15.7109375" style="55" customWidth="1"/>
    <col min="4595" max="4598" width="12.7109375" style="55" customWidth="1"/>
    <col min="4599" max="4602" width="15.7109375" style="55" customWidth="1"/>
    <col min="4603" max="4603" width="22.85546875" style="55" customWidth="1"/>
    <col min="4604" max="4604" width="20.7109375" style="55" customWidth="1"/>
    <col min="4605" max="4605" width="16.7109375" style="55" customWidth="1"/>
    <col min="4606" max="4845" width="10.7109375" style="55"/>
    <col min="4846" max="4850" width="15.7109375" style="55" customWidth="1"/>
    <col min="4851" max="4854" width="12.7109375" style="55" customWidth="1"/>
    <col min="4855" max="4858" width="15.7109375" style="55" customWidth="1"/>
    <col min="4859" max="4859" width="22.85546875" style="55" customWidth="1"/>
    <col min="4860" max="4860" width="20.7109375" style="55" customWidth="1"/>
    <col min="4861" max="4861" width="16.7109375" style="55" customWidth="1"/>
    <col min="4862" max="5101" width="10.7109375" style="55"/>
    <col min="5102" max="5106" width="15.7109375" style="55" customWidth="1"/>
    <col min="5107" max="5110" width="12.7109375" style="55" customWidth="1"/>
    <col min="5111" max="5114" width="15.7109375" style="55" customWidth="1"/>
    <col min="5115" max="5115" width="22.85546875" style="55" customWidth="1"/>
    <col min="5116" max="5116" width="20.7109375" style="55" customWidth="1"/>
    <col min="5117" max="5117" width="16.7109375" style="55" customWidth="1"/>
    <col min="5118" max="5357" width="10.7109375" style="55"/>
    <col min="5358" max="5362" width="15.7109375" style="55" customWidth="1"/>
    <col min="5363" max="5366" width="12.7109375" style="55" customWidth="1"/>
    <col min="5367" max="5370" width="15.7109375" style="55" customWidth="1"/>
    <col min="5371" max="5371" width="22.85546875" style="55" customWidth="1"/>
    <col min="5372" max="5372" width="20.7109375" style="55" customWidth="1"/>
    <col min="5373" max="5373" width="16.7109375" style="55" customWidth="1"/>
    <col min="5374" max="5613" width="10.7109375" style="55"/>
    <col min="5614" max="5618" width="15.7109375" style="55" customWidth="1"/>
    <col min="5619" max="5622" width="12.7109375" style="55" customWidth="1"/>
    <col min="5623" max="5626" width="15.7109375" style="55" customWidth="1"/>
    <col min="5627" max="5627" width="22.85546875" style="55" customWidth="1"/>
    <col min="5628" max="5628" width="20.7109375" style="55" customWidth="1"/>
    <col min="5629" max="5629" width="16.7109375" style="55" customWidth="1"/>
    <col min="5630" max="5869" width="10.7109375" style="55"/>
    <col min="5870" max="5874" width="15.7109375" style="55" customWidth="1"/>
    <col min="5875" max="5878" width="12.7109375" style="55" customWidth="1"/>
    <col min="5879" max="5882" width="15.7109375" style="55" customWidth="1"/>
    <col min="5883" max="5883" width="22.85546875" style="55" customWidth="1"/>
    <col min="5884" max="5884" width="20.7109375" style="55" customWidth="1"/>
    <col min="5885" max="5885" width="16.7109375" style="55" customWidth="1"/>
    <col min="5886" max="6125" width="10.7109375" style="55"/>
    <col min="6126" max="6130" width="15.7109375" style="55" customWidth="1"/>
    <col min="6131" max="6134" width="12.7109375" style="55" customWidth="1"/>
    <col min="6135" max="6138" width="15.7109375" style="55" customWidth="1"/>
    <col min="6139" max="6139" width="22.85546875" style="55" customWidth="1"/>
    <col min="6140" max="6140" width="20.7109375" style="55" customWidth="1"/>
    <col min="6141" max="6141" width="16.7109375" style="55" customWidth="1"/>
    <col min="6142" max="6381" width="10.7109375" style="55"/>
    <col min="6382" max="6386" width="15.7109375" style="55" customWidth="1"/>
    <col min="6387" max="6390" width="12.7109375" style="55" customWidth="1"/>
    <col min="6391" max="6394" width="15.7109375" style="55" customWidth="1"/>
    <col min="6395" max="6395" width="22.85546875" style="55" customWidth="1"/>
    <col min="6396" max="6396" width="20.7109375" style="55" customWidth="1"/>
    <col min="6397" max="6397" width="16.7109375" style="55" customWidth="1"/>
    <col min="6398" max="6637" width="10.7109375" style="55"/>
    <col min="6638" max="6642" width="15.7109375" style="55" customWidth="1"/>
    <col min="6643" max="6646" width="12.7109375" style="55" customWidth="1"/>
    <col min="6647" max="6650" width="15.7109375" style="55" customWidth="1"/>
    <col min="6651" max="6651" width="22.85546875" style="55" customWidth="1"/>
    <col min="6652" max="6652" width="20.7109375" style="55" customWidth="1"/>
    <col min="6653" max="6653" width="16.7109375" style="55" customWidth="1"/>
    <col min="6654" max="6893" width="10.7109375" style="55"/>
    <col min="6894" max="6898" width="15.7109375" style="55" customWidth="1"/>
    <col min="6899" max="6902" width="12.7109375" style="55" customWidth="1"/>
    <col min="6903" max="6906" width="15.7109375" style="55" customWidth="1"/>
    <col min="6907" max="6907" width="22.85546875" style="55" customWidth="1"/>
    <col min="6908" max="6908" width="20.7109375" style="55" customWidth="1"/>
    <col min="6909" max="6909" width="16.7109375" style="55" customWidth="1"/>
    <col min="6910" max="7149" width="10.7109375" style="55"/>
    <col min="7150" max="7154" width="15.7109375" style="55" customWidth="1"/>
    <col min="7155" max="7158" width="12.7109375" style="55" customWidth="1"/>
    <col min="7159" max="7162" width="15.7109375" style="55" customWidth="1"/>
    <col min="7163" max="7163" width="22.85546875" style="55" customWidth="1"/>
    <col min="7164" max="7164" width="20.7109375" style="55" customWidth="1"/>
    <col min="7165" max="7165" width="16.7109375" style="55" customWidth="1"/>
    <col min="7166" max="7405" width="10.7109375" style="55"/>
    <col min="7406" max="7410" width="15.7109375" style="55" customWidth="1"/>
    <col min="7411" max="7414" width="12.7109375" style="55" customWidth="1"/>
    <col min="7415" max="7418" width="15.7109375" style="55" customWidth="1"/>
    <col min="7419" max="7419" width="22.85546875" style="55" customWidth="1"/>
    <col min="7420" max="7420" width="20.7109375" style="55" customWidth="1"/>
    <col min="7421" max="7421" width="16.7109375" style="55" customWidth="1"/>
    <col min="7422" max="7661" width="10.7109375" style="55"/>
    <col min="7662" max="7666" width="15.7109375" style="55" customWidth="1"/>
    <col min="7667" max="7670" width="12.7109375" style="55" customWidth="1"/>
    <col min="7671" max="7674" width="15.7109375" style="55" customWidth="1"/>
    <col min="7675" max="7675" width="22.85546875" style="55" customWidth="1"/>
    <col min="7676" max="7676" width="20.7109375" style="55" customWidth="1"/>
    <col min="7677" max="7677" width="16.7109375" style="55" customWidth="1"/>
    <col min="7678" max="7917" width="10.7109375" style="55"/>
    <col min="7918" max="7922" width="15.7109375" style="55" customWidth="1"/>
    <col min="7923" max="7926" width="12.7109375" style="55" customWidth="1"/>
    <col min="7927" max="7930" width="15.7109375" style="55" customWidth="1"/>
    <col min="7931" max="7931" width="22.85546875" style="55" customWidth="1"/>
    <col min="7932" max="7932" width="20.7109375" style="55" customWidth="1"/>
    <col min="7933" max="7933" width="16.7109375" style="55" customWidth="1"/>
    <col min="7934" max="8173" width="10.7109375" style="55"/>
    <col min="8174" max="8178" width="15.7109375" style="55" customWidth="1"/>
    <col min="8179" max="8182" width="12.7109375" style="55" customWidth="1"/>
    <col min="8183" max="8186" width="15.7109375" style="55" customWidth="1"/>
    <col min="8187" max="8187" width="22.85546875" style="55" customWidth="1"/>
    <col min="8188" max="8188" width="20.7109375" style="55" customWidth="1"/>
    <col min="8189" max="8189" width="16.7109375" style="55" customWidth="1"/>
    <col min="8190" max="8429" width="10.7109375" style="55"/>
    <col min="8430" max="8434" width="15.7109375" style="55" customWidth="1"/>
    <col min="8435" max="8438" width="12.7109375" style="55" customWidth="1"/>
    <col min="8439" max="8442" width="15.7109375" style="55" customWidth="1"/>
    <col min="8443" max="8443" width="22.85546875" style="55" customWidth="1"/>
    <col min="8444" max="8444" width="20.7109375" style="55" customWidth="1"/>
    <col min="8445" max="8445" width="16.7109375" style="55" customWidth="1"/>
    <col min="8446" max="8685" width="10.7109375" style="55"/>
    <col min="8686" max="8690" width="15.7109375" style="55" customWidth="1"/>
    <col min="8691" max="8694" width="12.7109375" style="55" customWidth="1"/>
    <col min="8695" max="8698" width="15.7109375" style="55" customWidth="1"/>
    <col min="8699" max="8699" width="22.85546875" style="55" customWidth="1"/>
    <col min="8700" max="8700" width="20.7109375" style="55" customWidth="1"/>
    <col min="8701" max="8701" width="16.7109375" style="55" customWidth="1"/>
    <col min="8702" max="8941" width="10.7109375" style="55"/>
    <col min="8942" max="8946" width="15.7109375" style="55" customWidth="1"/>
    <col min="8947" max="8950" width="12.7109375" style="55" customWidth="1"/>
    <col min="8951" max="8954" width="15.7109375" style="55" customWidth="1"/>
    <col min="8955" max="8955" width="22.85546875" style="55" customWidth="1"/>
    <col min="8956" max="8956" width="20.7109375" style="55" customWidth="1"/>
    <col min="8957" max="8957" width="16.7109375" style="55" customWidth="1"/>
    <col min="8958" max="9197" width="10.7109375" style="55"/>
    <col min="9198" max="9202" width="15.7109375" style="55" customWidth="1"/>
    <col min="9203" max="9206" width="12.7109375" style="55" customWidth="1"/>
    <col min="9207" max="9210" width="15.7109375" style="55" customWidth="1"/>
    <col min="9211" max="9211" width="22.85546875" style="55" customWidth="1"/>
    <col min="9212" max="9212" width="20.7109375" style="55" customWidth="1"/>
    <col min="9213" max="9213" width="16.7109375" style="55" customWidth="1"/>
    <col min="9214" max="9453" width="10.7109375" style="55"/>
    <col min="9454" max="9458" width="15.7109375" style="55" customWidth="1"/>
    <col min="9459" max="9462" width="12.7109375" style="55" customWidth="1"/>
    <col min="9463" max="9466" width="15.7109375" style="55" customWidth="1"/>
    <col min="9467" max="9467" width="22.85546875" style="55" customWidth="1"/>
    <col min="9468" max="9468" width="20.7109375" style="55" customWidth="1"/>
    <col min="9469" max="9469" width="16.7109375" style="55" customWidth="1"/>
    <col min="9470" max="9709" width="10.7109375" style="55"/>
    <col min="9710" max="9714" width="15.7109375" style="55" customWidth="1"/>
    <col min="9715" max="9718" width="12.7109375" style="55" customWidth="1"/>
    <col min="9719" max="9722" width="15.7109375" style="55" customWidth="1"/>
    <col min="9723" max="9723" width="22.85546875" style="55" customWidth="1"/>
    <col min="9724" max="9724" width="20.7109375" style="55" customWidth="1"/>
    <col min="9725" max="9725" width="16.7109375" style="55" customWidth="1"/>
    <col min="9726" max="9965" width="10.7109375" style="55"/>
    <col min="9966" max="9970" width="15.7109375" style="55" customWidth="1"/>
    <col min="9971" max="9974" width="12.7109375" style="55" customWidth="1"/>
    <col min="9975" max="9978" width="15.7109375" style="55" customWidth="1"/>
    <col min="9979" max="9979" width="22.85546875" style="55" customWidth="1"/>
    <col min="9980" max="9980" width="20.7109375" style="55" customWidth="1"/>
    <col min="9981" max="9981" width="16.7109375" style="55" customWidth="1"/>
    <col min="9982" max="10221" width="10.7109375" style="55"/>
    <col min="10222" max="10226" width="15.7109375" style="55" customWidth="1"/>
    <col min="10227" max="10230" width="12.7109375" style="55" customWidth="1"/>
    <col min="10231" max="10234" width="15.7109375" style="55" customWidth="1"/>
    <col min="10235" max="10235" width="22.85546875" style="55" customWidth="1"/>
    <col min="10236" max="10236" width="20.7109375" style="55" customWidth="1"/>
    <col min="10237" max="10237" width="16.7109375" style="55" customWidth="1"/>
    <col min="10238" max="10477" width="10.7109375" style="55"/>
    <col min="10478" max="10482" width="15.7109375" style="55" customWidth="1"/>
    <col min="10483" max="10486" width="12.7109375" style="55" customWidth="1"/>
    <col min="10487" max="10490" width="15.7109375" style="55" customWidth="1"/>
    <col min="10491" max="10491" width="22.85546875" style="55" customWidth="1"/>
    <col min="10492" max="10492" width="20.7109375" style="55" customWidth="1"/>
    <col min="10493" max="10493" width="16.7109375" style="55" customWidth="1"/>
    <col min="10494" max="10733" width="10.7109375" style="55"/>
    <col min="10734" max="10738" width="15.7109375" style="55" customWidth="1"/>
    <col min="10739" max="10742" width="12.7109375" style="55" customWidth="1"/>
    <col min="10743" max="10746" width="15.7109375" style="55" customWidth="1"/>
    <col min="10747" max="10747" width="22.85546875" style="55" customWidth="1"/>
    <col min="10748" max="10748" width="20.7109375" style="55" customWidth="1"/>
    <col min="10749" max="10749" width="16.7109375" style="55" customWidth="1"/>
    <col min="10750" max="10989" width="10.7109375" style="55"/>
    <col min="10990" max="10994" width="15.7109375" style="55" customWidth="1"/>
    <col min="10995" max="10998" width="12.7109375" style="55" customWidth="1"/>
    <col min="10999" max="11002" width="15.7109375" style="55" customWidth="1"/>
    <col min="11003" max="11003" width="22.85546875" style="55" customWidth="1"/>
    <col min="11004" max="11004" width="20.7109375" style="55" customWidth="1"/>
    <col min="11005" max="11005" width="16.7109375" style="55" customWidth="1"/>
    <col min="11006" max="11245" width="10.7109375" style="55"/>
    <col min="11246" max="11250" width="15.7109375" style="55" customWidth="1"/>
    <col min="11251" max="11254" width="12.7109375" style="55" customWidth="1"/>
    <col min="11255" max="11258" width="15.7109375" style="55" customWidth="1"/>
    <col min="11259" max="11259" width="22.85546875" style="55" customWidth="1"/>
    <col min="11260" max="11260" width="20.7109375" style="55" customWidth="1"/>
    <col min="11261" max="11261" width="16.7109375" style="55" customWidth="1"/>
    <col min="11262" max="11501" width="10.7109375" style="55"/>
    <col min="11502" max="11506" width="15.7109375" style="55" customWidth="1"/>
    <col min="11507" max="11510" width="12.7109375" style="55" customWidth="1"/>
    <col min="11511" max="11514" width="15.7109375" style="55" customWidth="1"/>
    <col min="11515" max="11515" width="22.85546875" style="55" customWidth="1"/>
    <col min="11516" max="11516" width="20.7109375" style="55" customWidth="1"/>
    <col min="11517" max="11517" width="16.7109375" style="55" customWidth="1"/>
    <col min="11518" max="11757" width="10.7109375" style="55"/>
    <col min="11758" max="11762" width="15.7109375" style="55" customWidth="1"/>
    <col min="11763" max="11766" width="12.7109375" style="55" customWidth="1"/>
    <col min="11767" max="11770" width="15.7109375" style="55" customWidth="1"/>
    <col min="11771" max="11771" width="22.85546875" style="55" customWidth="1"/>
    <col min="11772" max="11772" width="20.7109375" style="55" customWidth="1"/>
    <col min="11773" max="11773" width="16.7109375" style="55" customWidth="1"/>
    <col min="11774" max="12013" width="10.7109375" style="55"/>
    <col min="12014" max="12018" width="15.7109375" style="55" customWidth="1"/>
    <col min="12019" max="12022" width="12.7109375" style="55" customWidth="1"/>
    <col min="12023" max="12026" width="15.7109375" style="55" customWidth="1"/>
    <col min="12027" max="12027" width="22.85546875" style="55" customWidth="1"/>
    <col min="12028" max="12028" width="20.7109375" style="55" customWidth="1"/>
    <col min="12029" max="12029" width="16.7109375" style="55" customWidth="1"/>
    <col min="12030" max="12269" width="10.7109375" style="55"/>
    <col min="12270" max="12274" width="15.7109375" style="55" customWidth="1"/>
    <col min="12275" max="12278" width="12.7109375" style="55" customWidth="1"/>
    <col min="12279" max="12282" width="15.7109375" style="55" customWidth="1"/>
    <col min="12283" max="12283" width="22.85546875" style="55" customWidth="1"/>
    <col min="12284" max="12284" width="20.7109375" style="55" customWidth="1"/>
    <col min="12285" max="12285" width="16.7109375" style="55" customWidth="1"/>
    <col min="12286" max="12525" width="10.7109375" style="55"/>
    <col min="12526" max="12530" width="15.7109375" style="55" customWidth="1"/>
    <col min="12531" max="12534" width="12.7109375" style="55" customWidth="1"/>
    <col min="12535" max="12538" width="15.7109375" style="55" customWidth="1"/>
    <col min="12539" max="12539" width="22.85546875" style="55" customWidth="1"/>
    <col min="12540" max="12540" width="20.7109375" style="55" customWidth="1"/>
    <col min="12541" max="12541" width="16.7109375" style="55" customWidth="1"/>
    <col min="12542" max="12781" width="10.7109375" style="55"/>
    <col min="12782" max="12786" width="15.7109375" style="55" customWidth="1"/>
    <col min="12787" max="12790" width="12.7109375" style="55" customWidth="1"/>
    <col min="12791" max="12794" width="15.7109375" style="55" customWidth="1"/>
    <col min="12795" max="12795" width="22.85546875" style="55" customWidth="1"/>
    <col min="12796" max="12796" width="20.7109375" style="55" customWidth="1"/>
    <col min="12797" max="12797" width="16.7109375" style="55" customWidth="1"/>
    <col min="12798" max="13037" width="10.7109375" style="55"/>
    <col min="13038" max="13042" width="15.7109375" style="55" customWidth="1"/>
    <col min="13043" max="13046" width="12.7109375" style="55" customWidth="1"/>
    <col min="13047" max="13050" width="15.7109375" style="55" customWidth="1"/>
    <col min="13051" max="13051" width="22.85546875" style="55" customWidth="1"/>
    <col min="13052" max="13052" width="20.7109375" style="55" customWidth="1"/>
    <col min="13053" max="13053" width="16.7109375" style="55" customWidth="1"/>
    <col min="13054" max="13293" width="10.7109375" style="55"/>
    <col min="13294" max="13298" width="15.7109375" style="55" customWidth="1"/>
    <col min="13299" max="13302" width="12.7109375" style="55" customWidth="1"/>
    <col min="13303" max="13306" width="15.7109375" style="55" customWidth="1"/>
    <col min="13307" max="13307" width="22.85546875" style="55" customWidth="1"/>
    <col min="13308" max="13308" width="20.7109375" style="55" customWidth="1"/>
    <col min="13309" max="13309" width="16.7109375" style="55" customWidth="1"/>
    <col min="13310" max="13549" width="10.7109375" style="55"/>
    <col min="13550" max="13554" width="15.7109375" style="55" customWidth="1"/>
    <col min="13555" max="13558" width="12.7109375" style="55" customWidth="1"/>
    <col min="13559" max="13562" width="15.7109375" style="55" customWidth="1"/>
    <col min="13563" max="13563" width="22.85546875" style="55" customWidth="1"/>
    <col min="13564" max="13564" width="20.7109375" style="55" customWidth="1"/>
    <col min="13565" max="13565" width="16.7109375" style="55" customWidth="1"/>
    <col min="13566" max="13805" width="10.7109375" style="55"/>
    <col min="13806" max="13810" width="15.7109375" style="55" customWidth="1"/>
    <col min="13811" max="13814" width="12.7109375" style="55" customWidth="1"/>
    <col min="13815" max="13818" width="15.7109375" style="55" customWidth="1"/>
    <col min="13819" max="13819" width="22.85546875" style="55" customWidth="1"/>
    <col min="13820" max="13820" width="20.7109375" style="55" customWidth="1"/>
    <col min="13821" max="13821" width="16.7109375" style="55" customWidth="1"/>
    <col min="13822" max="14061" width="10.7109375" style="55"/>
    <col min="14062" max="14066" width="15.7109375" style="55" customWidth="1"/>
    <col min="14067" max="14070" width="12.7109375" style="55" customWidth="1"/>
    <col min="14071" max="14074" width="15.7109375" style="55" customWidth="1"/>
    <col min="14075" max="14075" width="22.85546875" style="55" customWidth="1"/>
    <col min="14076" max="14076" width="20.7109375" style="55" customWidth="1"/>
    <col min="14077" max="14077" width="16.7109375" style="55" customWidth="1"/>
    <col min="14078" max="14317" width="10.7109375" style="55"/>
    <col min="14318" max="14322" width="15.7109375" style="55" customWidth="1"/>
    <col min="14323" max="14326" width="12.7109375" style="55" customWidth="1"/>
    <col min="14327" max="14330" width="15.7109375" style="55" customWidth="1"/>
    <col min="14331" max="14331" width="22.85546875" style="55" customWidth="1"/>
    <col min="14332" max="14332" width="20.7109375" style="55" customWidth="1"/>
    <col min="14333" max="14333" width="16.7109375" style="55" customWidth="1"/>
    <col min="14334" max="14573" width="10.7109375" style="55"/>
    <col min="14574" max="14578" width="15.7109375" style="55" customWidth="1"/>
    <col min="14579" max="14582" width="12.7109375" style="55" customWidth="1"/>
    <col min="14583" max="14586" width="15.7109375" style="55" customWidth="1"/>
    <col min="14587" max="14587" width="22.85546875" style="55" customWidth="1"/>
    <col min="14588" max="14588" width="20.7109375" style="55" customWidth="1"/>
    <col min="14589" max="14589" width="16.7109375" style="55" customWidth="1"/>
    <col min="14590" max="14829" width="10.7109375" style="55"/>
    <col min="14830" max="14834" width="15.7109375" style="55" customWidth="1"/>
    <col min="14835" max="14838" width="12.7109375" style="55" customWidth="1"/>
    <col min="14839" max="14842" width="15.7109375" style="55" customWidth="1"/>
    <col min="14843" max="14843" width="22.85546875" style="55" customWidth="1"/>
    <col min="14844" max="14844" width="20.7109375" style="55" customWidth="1"/>
    <col min="14845" max="14845" width="16.7109375" style="55" customWidth="1"/>
    <col min="14846" max="15085" width="10.7109375" style="55"/>
    <col min="15086" max="15090" width="15.7109375" style="55" customWidth="1"/>
    <col min="15091" max="15094" width="12.7109375" style="55" customWidth="1"/>
    <col min="15095" max="15098" width="15.7109375" style="55" customWidth="1"/>
    <col min="15099" max="15099" width="22.85546875" style="55" customWidth="1"/>
    <col min="15100" max="15100" width="20.7109375" style="55" customWidth="1"/>
    <col min="15101" max="15101" width="16.7109375" style="55" customWidth="1"/>
    <col min="15102" max="15341" width="10.7109375" style="55"/>
    <col min="15342" max="15346" width="15.7109375" style="55" customWidth="1"/>
    <col min="15347" max="15350" width="12.7109375" style="55" customWidth="1"/>
    <col min="15351" max="15354" width="15.7109375" style="55" customWidth="1"/>
    <col min="15355" max="15355" width="22.85546875" style="55" customWidth="1"/>
    <col min="15356" max="15356" width="20.7109375" style="55" customWidth="1"/>
    <col min="15357" max="15357" width="16.7109375" style="55" customWidth="1"/>
    <col min="15358" max="15597" width="10.7109375" style="55"/>
    <col min="15598" max="15602" width="15.7109375" style="55" customWidth="1"/>
    <col min="15603" max="15606" width="12.7109375" style="55" customWidth="1"/>
    <col min="15607" max="15610" width="15.7109375" style="55" customWidth="1"/>
    <col min="15611" max="15611" width="22.85546875" style="55" customWidth="1"/>
    <col min="15612" max="15612" width="20.7109375" style="55" customWidth="1"/>
    <col min="15613" max="15613" width="16.7109375" style="55" customWidth="1"/>
    <col min="15614" max="15853" width="10.7109375" style="55"/>
    <col min="15854" max="15858" width="15.7109375" style="55" customWidth="1"/>
    <col min="15859" max="15862" width="12.7109375" style="55" customWidth="1"/>
    <col min="15863" max="15866" width="15.7109375" style="55" customWidth="1"/>
    <col min="15867" max="15867" width="22.85546875" style="55" customWidth="1"/>
    <col min="15868" max="15868" width="20.7109375" style="55" customWidth="1"/>
    <col min="15869" max="15869" width="16.7109375" style="55" customWidth="1"/>
    <col min="15870" max="16109" width="10.7109375" style="55"/>
    <col min="16110" max="16114" width="15.7109375" style="55" customWidth="1"/>
    <col min="16115" max="16118" width="12.7109375" style="55" customWidth="1"/>
    <col min="16119" max="16122" width="15.7109375" style="55" customWidth="1"/>
    <col min="16123" max="16123" width="22.85546875" style="55" customWidth="1"/>
    <col min="16124" max="16124" width="20.7109375" style="55" customWidth="1"/>
    <col min="16125" max="16125" width="16.7109375" style="55" customWidth="1"/>
    <col min="16126" max="16384" width="10.7109375" style="55"/>
  </cols>
  <sheetData>
    <row r="1" spans="1:20" ht="3" customHeight="1" x14ac:dyDescent="0.25"/>
    <row r="2" spans="1:20" ht="15" customHeight="1" x14ac:dyDescent="0.25">
      <c r="T2" s="43" t="s">
        <v>70</v>
      </c>
    </row>
    <row r="3" spans="1:20" s="12" customFormat="1" ht="18.75" customHeight="1" x14ac:dyDescent="0.3">
      <c r="A3" s="18"/>
      <c r="H3" s="16"/>
      <c r="T3" s="15" t="s">
        <v>12</v>
      </c>
    </row>
    <row r="4" spans="1:20" s="12" customFormat="1" ht="18.75" customHeight="1" x14ac:dyDescent="0.3">
      <c r="A4" s="18"/>
      <c r="H4" s="16"/>
      <c r="T4" s="15" t="s">
        <v>69</v>
      </c>
    </row>
    <row r="5" spans="1:20" s="12" customFormat="1" ht="18.75" customHeight="1" x14ac:dyDescent="0.3">
      <c r="A5" s="18"/>
      <c r="H5" s="16"/>
      <c r="T5" s="15"/>
    </row>
    <row r="6" spans="1:20" s="12" customFormat="1" x14ac:dyDescent="0.2">
      <c r="A6" s="1172" t="s">
        <v>483</v>
      </c>
      <c r="B6" s="1172"/>
      <c r="C6" s="1172"/>
      <c r="D6" s="1172"/>
      <c r="E6" s="1172"/>
      <c r="F6" s="1172"/>
      <c r="G6" s="1172"/>
      <c r="H6" s="1172"/>
      <c r="I6" s="1172"/>
      <c r="J6" s="1172"/>
      <c r="K6" s="1172"/>
      <c r="L6" s="1172"/>
      <c r="M6" s="1172"/>
      <c r="N6" s="1172"/>
      <c r="O6" s="1172"/>
      <c r="P6" s="1172"/>
      <c r="Q6" s="1172"/>
      <c r="R6" s="1172"/>
      <c r="S6" s="1172"/>
      <c r="T6" s="1172"/>
    </row>
    <row r="7" spans="1:20" s="12" customFormat="1" x14ac:dyDescent="0.2">
      <c r="A7" s="17"/>
      <c r="H7" s="16"/>
    </row>
    <row r="8" spans="1:20" s="12" customFormat="1" ht="18.75" x14ac:dyDescent="0.2">
      <c r="A8" s="1176" t="s">
        <v>11</v>
      </c>
      <c r="B8" s="1176"/>
      <c r="C8" s="1176"/>
      <c r="D8" s="1176"/>
      <c r="E8" s="1176"/>
      <c r="F8" s="1176"/>
      <c r="G8" s="1176"/>
      <c r="H8" s="1176"/>
      <c r="I8" s="1176"/>
      <c r="J8" s="1176"/>
      <c r="K8" s="1176"/>
      <c r="L8" s="1176"/>
      <c r="M8" s="1176"/>
      <c r="N8" s="1176"/>
      <c r="O8" s="1176"/>
      <c r="P8" s="1176"/>
      <c r="Q8" s="1176"/>
      <c r="R8" s="1176"/>
      <c r="S8" s="1176"/>
      <c r="T8" s="1176"/>
    </row>
    <row r="9" spans="1:20" s="12" customFormat="1" ht="18.75" x14ac:dyDescent="0.2">
      <c r="A9" s="1176"/>
      <c r="B9" s="1176"/>
      <c r="C9" s="1176"/>
      <c r="D9" s="1176"/>
      <c r="E9" s="1176"/>
      <c r="F9" s="1176"/>
      <c r="G9" s="1176"/>
      <c r="H9" s="1176"/>
      <c r="I9" s="1176"/>
      <c r="J9" s="1176"/>
      <c r="K9" s="1176"/>
      <c r="L9" s="1176"/>
      <c r="M9" s="1176"/>
      <c r="N9" s="1176"/>
      <c r="O9" s="1176"/>
      <c r="P9" s="1176"/>
      <c r="Q9" s="1176"/>
      <c r="R9" s="1176"/>
      <c r="S9" s="1176"/>
      <c r="T9" s="1176"/>
    </row>
    <row r="10" spans="1:20" s="12" customFormat="1" ht="18.75" customHeight="1" x14ac:dyDescent="0.2">
      <c r="A10" s="1191" t="str">
        <f>'1. Общая информация'!A6:C6</f>
        <v>Общество с ограниченной ответственностью "Красноярский жилищно-коммунальный комплекс"</v>
      </c>
      <c r="B10" s="1191"/>
      <c r="C10" s="1191"/>
      <c r="D10" s="1191"/>
      <c r="E10" s="1191"/>
      <c r="F10" s="1191"/>
      <c r="G10" s="1191"/>
      <c r="H10" s="1191"/>
      <c r="I10" s="1191"/>
      <c r="J10" s="1191"/>
      <c r="K10" s="1191"/>
      <c r="L10" s="1191"/>
      <c r="M10" s="1191"/>
      <c r="N10" s="1191"/>
      <c r="O10" s="1191"/>
      <c r="P10" s="1191"/>
      <c r="Q10" s="1191"/>
      <c r="R10" s="1191"/>
      <c r="S10" s="1191"/>
      <c r="T10" s="1191"/>
    </row>
    <row r="11" spans="1:20" s="12" customFormat="1" ht="18.75" customHeight="1" x14ac:dyDescent="0.2">
      <c r="A11" s="1173" t="s">
        <v>10</v>
      </c>
      <c r="B11" s="1173"/>
      <c r="C11" s="1173"/>
      <c r="D11" s="1173"/>
      <c r="E11" s="1173"/>
      <c r="F11" s="1173"/>
      <c r="G11" s="1173"/>
      <c r="H11" s="1173"/>
      <c r="I11" s="1173"/>
      <c r="J11" s="1173"/>
      <c r="K11" s="1173"/>
      <c r="L11" s="1173"/>
      <c r="M11" s="1173"/>
      <c r="N11" s="1173"/>
      <c r="O11" s="1173"/>
      <c r="P11" s="1173"/>
      <c r="Q11" s="1173"/>
      <c r="R11" s="1173"/>
      <c r="S11" s="1173"/>
      <c r="T11" s="1173"/>
    </row>
    <row r="12" spans="1:20" s="12" customFormat="1" ht="18.75" x14ac:dyDescent="0.2">
      <c r="A12" s="1176"/>
      <c r="B12" s="1176"/>
      <c r="C12" s="1176"/>
      <c r="D12" s="1176"/>
      <c r="E12" s="1176"/>
      <c r="F12" s="1176"/>
      <c r="G12" s="1176"/>
      <c r="H12" s="1176"/>
      <c r="I12" s="1176"/>
      <c r="J12" s="1176"/>
      <c r="K12" s="1176"/>
      <c r="L12" s="1176"/>
      <c r="M12" s="1176"/>
      <c r="N12" s="1176"/>
      <c r="O12" s="1176"/>
      <c r="P12" s="1176"/>
      <c r="Q12" s="1176"/>
      <c r="R12" s="1176"/>
      <c r="S12" s="1176"/>
      <c r="T12" s="1176"/>
    </row>
    <row r="13" spans="1:20" s="12" customFormat="1" ht="18.75" customHeight="1" x14ac:dyDescent="0.2">
      <c r="A13" s="1191" t="str">
        <f>'1. Общая информация'!A9:C9</f>
        <v>L_СТР12108КЛ</v>
      </c>
      <c r="B13" s="1191"/>
      <c r="C13" s="1191"/>
      <c r="D13" s="1191"/>
      <c r="E13" s="1191"/>
      <c r="F13" s="1191"/>
      <c r="G13" s="1191"/>
      <c r="H13" s="1191"/>
      <c r="I13" s="1191"/>
      <c r="J13" s="1191"/>
      <c r="K13" s="1191"/>
      <c r="L13" s="1191"/>
      <c r="M13" s="1191"/>
      <c r="N13" s="1191"/>
      <c r="O13" s="1191"/>
      <c r="P13" s="1191"/>
      <c r="Q13" s="1191"/>
      <c r="R13" s="1191"/>
      <c r="S13" s="1191"/>
      <c r="T13" s="1191"/>
    </row>
    <row r="14" spans="1:20" s="12" customFormat="1" ht="18.75" customHeight="1" x14ac:dyDescent="0.2">
      <c r="A14" s="1173" t="s">
        <v>9</v>
      </c>
      <c r="B14" s="1173"/>
      <c r="C14" s="1173"/>
      <c r="D14" s="1173"/>
      <c r="E14" s="1173"/>
      <c r="F14" s="1173"/>
      <c r="G14" s="1173"/>
      <c r="H14" s="1173"/>
      <c r="I14" s="1173"/>
      <c r="J14" s="1173"/>
      <c r="K14" s="1173"/>
      <c r="L14" s="1173"/>
      <c r="M14" s="1173"/>
      <c r="N14" s="1173"/>
      <c r="O14" s="1173"/>
      <c r="P14" s="1173"/>
      <c r="Q14" s="1173"/>
      <c r="R14" s="1173"/>
      <c r="S14" s="1173"/>
      <c r="T14" s="1173"/>
    </row>
    <row r="15" spans="1:20" s="9" customFormat="1" ht="15.75" customHeight="1" x14ac:dyDescent="0.2">
      <c r="A15" s="1194"/>
      <c r="B15" s="1194"/>
      <c r="C15" s="1194"/>
      <c r="D15" s="1194"/>
      <c r="E15" s="1194"/>
      <c r="F15" s="1194"/>
      <c r="G15" s="1194"/>
      <c r="H15" s="1194"/>
      <c r="I15" s="1194"/>
      <c r="J15" s="1194"/>
      <c r="K15" s="1194"/>
      <c r="L15" s="1194"/>
      <c r="M15" s="1194"/>
      <c r="N15" s="1194"/>
      <c r="O15" s="1194"/>
      <c r="P15" s="1194"/>
      <c r="Q15" s="1194"/>
      <c r="R15" s="1194"/>
      <c r="S15" s="1194"/>
      <c r="T15" s="1194"/>
    </row>
    <row r="16" spans="1:20" s="3" customFormat="1" ht="20.25" x14ac:dyDescent="0.3">
      <c r="A16" s="1202" t="e">
        <f>'1. Общая информация'!#REF!</f>
        <v>#REF!</v>
      </c>
      <c r="B16" s="1202"/>
      <c r="C16" s="1202"/>
      <c r="D16" s="1202"/>
      <c r="E16" s="1202"/>
      <c r="F16" s="1202"/>
      <c r="G16" s="1202"/>
      <c r="H16" s="1202"/>
      <c r="I16" s="1202"/>
      <c r="J16" s="1202"/>
      <c r="K16" s="1202"/>
      <c r="L16" s="1202"/>
      <c r="M16" s="1202"/>
      <c r="N16" s="1202"/>
      <c r="O16" s="1202"/>
      <c r="P16" s="1202"/>
      <c r="Q16" s="1202"/>
      <c r="R16" s="1202"/>
      <c r="S16" s="1202"/>
      <c r="T16" s="1202"/>
    </row>
    <row r="17" spans="1:113" s="3" customFormat="1" ht="15" customHeight="1" x14ac:dyDescent="0.2">
      <c r="A17" s="1173" t="s">
        <v>7</v>
      </c>
      <c r="B17" s="1173"/>
      <c r="C17" s="1173"/>
      <c r="D17" s="1173"/>
      <c r="E17" s="1173"/>
      <c r="F17" s="1173"/>
      <c r="G17" s="1173"/>
      <c r="H17" s="1173"/>
      <c r="I17" s="1173"/>
      <c r="J17" s="1173"/>
      <c r="K17" s="1173"/>
      <c r="L17" s="1173"/>
      <c r="M17" s="1173"/>
      <c r="N17" s="1173"/>
      <c r="O17" s="1173"/>
      <c r="P17" s="1173"/>
      <c r="Q17" s="1173"/>
      <c r="R17" s="1173"/>
      <c r="S17" s="1173"/>
      <c r="T17" s="1173"/>
    </row>
    <row r="18" spans="1:113" s="3" customFormat="1" ht="15" customHeight="1" x14ac:dyDescent="0.2">
      <c r="A18" s="1192"/>
      <c r="B18" s="1192"/>
      <c r="C18" s="1192"/>
      <c r="D18" s="1192"/>
      <c r="E18" s="1192"/>
      <c r="F18" s="1192"/>
      <c r="G18" s="1192"/>
      <c r="H18" s="1192"/>
      <c r="I18" s="1192"/>
      <c r="J18" s="1192"/>
      <c r="K18" s="1192"/>
      <c r="L18" s="1192"/>
      <c r="M18" s="1192"/>
      <c r="N18" s="1192"/>
      <c r="O18" s="1192"/>
      <c r="P18" s="1192"/>
      <c r="Q18" s="1192"/>
      <c r="R18" s="1192"/>
      <c r="S18" s="1192"/>
      <c r="T18" s="1192"/>
    </row>
    <row r="19" spans="1:113" s="3" customFormat="1" ht="15" customHeight="1" x14ac:dyDescent="0.2">
      <c r="A19" s="1175" t="s">
        <v>451</v>
      </c>
      <c r="B19" s="1175"/>
      <c r="C19" s="1175"/>
      <c r="D19" s="1175"/>
      <c r="E19" s="1175"/>
      <c r="F19" s="1175"/>
      <c r="G19" s="1175"/>
      <c r="H19" s="1175"/>
      <c r="I19" s="1175"/>
      <c r="J19" s="1175"/>
      <c r="K19" s="1175"/>
      <c r="L19" s="1175"/>
      <c r="M19" s="1175"/>
      <c r="N19" s="1175"/>
      <c r="O19" s="1175"/>
      <c r="P19" s="1175"/>
      <c r="Q19" s="1175"/>
      <c r="R19" s="1175"/>
      <c r="S19" s="1175"/>
      <c r="T19" s="1175"/>
    </row>
    <row r="20" spans="1:113" s="63" customFormat="1" ht="21" customHeight="1" x14ac:dyDescent="0.25">
      <c r="A20" s="1203"/>
      <c r="B20" s="1203"/>
      <c r="C20" s="1203"/>
      <c r="D20" s="1203"/>
      <c r="E20" s="1203"/>
      <c r="F20" s="1203"/>
      <c r="G20" s="1203"/>
      <c r="H20" s="1203"/>
      <c r="I20" s="1203"/>
      <c r="J20" s="1203"/>
      <c r="K20" s="1203"/>
      <c r="L20" s="1203"/>
      <c r="M20" s="1203"/>
      <c r="N20" s="1203"/>
      <c r="O20" s="1203"/>
      <c r="P20" s="1203"/>
      <c r="Q20" s="1203"/>
      <c r="R20" s="1203"/>
      <c r="S20" s="1203"/>
      <c r="T20" s="1203"/>
    </row>
    <row r="21" spans="1:113" ht="46.5" customHeight="1" x14ac:dyDescent="0.25">
      <c r="A21" s="1204" t="s">
        <v>6</v>
      </c>
      <c r="B21" s="1207" t="s">
        <v>236</v>
      </c>
      <c r="C21" s="1208"/>
      <c r="D21" s="1211" t="s">
        <v>126</v>
      </c>
      <c r="E21" s="1207" t="s">
        <v>477</v>
      </c>
      <c r="F21" s="1208"/>
      <c r="G21" s="1207" t="s">
        <v>253</v>
      </c>
      <c r="H21" s="1208"/>
      <c r="I21" s="1207" t="s">
        <v>125</v>
      </c>
      <c r="J21" s="1208"/>
      <c r="K21" s="1211" t="s">
        <v>124</v>
      </c>
      <c r="L21" s="1207" t="s">
        <v>123</v>
      </c>
      <c r="M21" s="1208"/>
      <c r="N21" s="1207" t="s">
        <v>476</v>
      </c>
      <c r="O21" s="1208"/>
      <c r="P21" s="1211" t="s">
        <v>122</v>
      </c>
      <c r="Q21" s="1199" t="s">
        <v>121</v>
      </c>
      <c r="R21" s="1200"/>
      <c r="S21" s="1199" t="s">
        <v>120</v>
      </c>
      <c r="T21" s="1201"/>
    </row>
    <row r="22" spans="1:113" ht="204.75" customHeight="1" x14ac:dyDescent="0.25">
      <c r="A22" s="1205"/>
      <c r="B22" s="1209"/>
      <c r="C22" s="1210"/>
      <c r="D22" s="1214"/>
      <c r="E22" s="1209"/>
      <c r="F22" s="1210"/>
      <c r="G22" s="1209"/>
      <c r="H22" s="1210"/>
      <c r="I22" s="1209"/>
      <c r="J22" s="1210"/>
      <c r="K22" s="1212"/>
      <c r="L22" s="1209"/>
      <c r="M22" s="1210"/>
      <c r="N22" s="1209"/>
      <c r="O22" s="1210"/>
      <c r="P22" s="1212"/>
      <c r="Q22" s="117" t="s">
        <v>119</v>
      </c>
      <c r="R22" s="117" t="s">
        <v>450</v>
      </c>
      <c r="S22" s="117" t="s">
        <v>118</v>
      </c>
      <c r="T22" s="117" t="s">
        <v>117</v>
      </c>
    </row>
    <row r="23" spans="1:113" ht="51.75" customHeight="1" x14ac:dyDescent="0.25">
      <c r="A23" s="1206"/>
      <c r="B23" s="210" t="s">
        <v>115</v>
      </c>
      <c r="C23" s="210" t="s">
        <v>116</v>
      </c>
      <c r="D23" s="1212"/>
      <c r="E23" s="210" t="s">
        <v>115</v>
      </c>
      <c r="F23" s="210" t="s">
        <v>116</v>
      </c>
      <c r="G23" s="210" t="s">
        <v>115</v>
      </c>
      <c r="H23" s="210" t="s">
        <v>116</v>
      </c>
      <c r="I23" s="210" t="s">
        <v>115</v>
      </c>
      <c r="J23" s="210" t="s">
        <v>116</v>
      </c>
      <c r="K23" s="210" t="s">
        <v>115</v>
      </c>
      <c r="L23" s="210" t="s">
        <v>115</v>
      </c>
      <c r="M23" s="210" t="s">
        <v>116</v>
      </c>
      <c r="N23" s="210" t="s">
        <v>115</v>
      </c>
      <c r="O23" s="210" t="s">
        <v>116</v>
      </c>
      <c r="P23" s="211" t="s">
        <v>115</v>
      </c>
      <c r="Q23" s="117" t="s">
        <v>115</v>
      </c>
      <c r="R23" s="117" t="s">
        <v>115</v>
      </c>
      <c r="S23" s="117" t="s">
        <v>115</v>
      </c>
      <c r="T23" s="117" t="s">
        <v>115</v>
      </c>
    </row>
    <row r="24" spans="1:113" x14ac:dyDescent="0.25">
      <c r="A24" s="64">
        <v>1</v>
      </c>
      <c r="B24" s="64">
        <v>2</v>
      </c>
      <c r="C24" s="64">
        <v>3</v>
      </c>
      <c r="D24" s="64">
        <v>4</v>
      </c>
      <c r="E24" s="64">
        <v>5</v>
      </c>
      <c r="F24" s="64">
        <v>6</v>
      </c>
      <c r="G24" s="64">
        <v>7</v>
      </c>
      <c r="H24" s="64">
        <v>8</v>
      </c>
      <c r="I24" s="64">
        <v>9</v>
      </c>
      <c r="J24" s="64">
        <v>10</v>
      </c>
      <c r="K24" s="64">
        <v>11</v>
      </c>
      <c r="L24" s="64">
        <v>12</v>
      </c>
      <c r="M24" s="64">
        <v>13</v>
      </c>
      <c r="N24" s="64">
        <v>14</v>
      </c>
      <c r="O24" s="64">
        <v>15</v>
      </c>
      <c r="P24" s="64">
        <v>16</v>
      </c>
      <c r="Q24" s="64">
        <v>17</v>
      </c>
      <c r="R24" s="64">
        <v>18</v>
      </c>
      <c r="S24" s="64">
        <v>19</v>
      </c>
      <c r="T24" s="64">
        <v>20</v>
      </c>
    </row>
    <row r="25" spans="1:113" s="63" customFormat="1" ht="24" customHeight="1" x14ac:dyDescent="0.25">
      <c r="A25" s="444" t="s">
        <v>488</v>
      </c>
      <c r="B25" s="444" t="s">
        <v>488</v>
      </c>
      <c r="C25" s="444" t="s">
        <v>488</v>
      </c>
      <c r="D25" s="444" t="s">
        <v>488</v>
      </c>
      <c r="E25" s="444" t="s">
        <v>488</v>
      </c>
      <c r="F25" s="444" t="s">
        <v>488</v>
      </c>
      <c r="G25" s="444" t="s">
        <v>488</v>
      </c>
      <c r="H25" s="444" t="s">
        <v>488</v>
      </c>
      <c r="I25" s="444" t="s">
        <v>488</v>
      </c>
      <c r="J25" s="444" t="s">
        <v>488</v>
      </c>
      <c r="K25" s="444" t="s">
        <v>488</v>
      </c>
      <c r="L25" s="444" t="s">
        <v>488</v>
      </c>
      <c r="M25" s="444" t="s">
        <v>488</v>
      </c>
      <c r="N25" s="444" t="s">
        <v>488</v>
      </c>
      <c r="O25" s="444" t="s">
        <v>488</v>
      </c>
      <c r="P25" s="444" t="s">
        <v>488</v>
      </c>
      <c r="Q25" s="444" t="s">
        <v>488</v>
      </c>
      <c r="R25" s="444" t="s">
        <v>488</v>
      </c>
      <c r="S25" s="444" t="s">
        <v>488</v>
      </c>
      <c r="T25" s="444" t="s">
        <v>488</v>
      </c>
    </row>
    <row r="26" spans="1:113" ht="3" customHeight="1" x14ac:dyDescent="0.25"/>
    <row r="27" spans="1:113" s="61" customFormat="1" ht="12.75" x14ac:dyDescent="0.2">
      <c r="B27" s="62"/>
      <c r="C27" s="62"/>
      <c r="K27" s="62"/>
    </row>
    <row r="28" spans="1:113" s="61" customFormat="1" x14ac:dyDescent="0.25">
      <c r="B28" s="59" t="s">
        <v>114</v>
      </c>
      <c r="C28" s="59"/>
      <c r="D28" s="59"/>
      <c r="E28" s="59"/>
      <c r="F28" s="59"/>
      <c r="G28" s="59"/>
      <c r="H28" s="59"/>
      <c r="I28" s="59"/>
      <c r="J28" s="59"/>
      <c r="K28" s="59"/>
      <c r="L28" s="59"/>
      <c r="M28" s="59"/>
      <c r="N28" s="59"/>
      <c r="O28" s="59"/>
      <c r="P28" s="59"/>
      <c r="Q28" s="59"/>
      <c r="R28" s="59"/>
    </row>
    <row r="29" spans="1:113" x14ac:dyDescent="0.25">
      <c r="B29" s="1213" t="s">
        <v>480</v>
      </c>
      <c r="C29" s="1213"/>
      <c r="D29" s="1213"/>
      <c r="E29" s="1213"/>
      <c r="F29" s="1213"/>
      <c r="G29" s="1213"/>
      <c r="H29" s="1213"/>
      <c r="I29" s="1213"/>
      <c r="J29" s="1213"/>
      <c r="K29" s="1213"/>
      <c r="L29" s="1213"/>
      <c r="M29" s="1213"/>
      <c r="N29" s="1213"/>
      <c r="O29" s="1213"/>
      <c r="P29" s="1213"/>
      <c r="Q29" s="1213"/>
      <c r="R29" s="1213"/>
    </row>
    <row r="30" spans="1:113" x14ac:dyDescent="0.25">
      <c r="B30" s="59"/>
      <c r="C30" s="59"/>
      <c r="D30" s="59"/>
      <c r="E30" s="59"/>
      <c r="F30" s="59"/>
      <c r="G30" s="59"/>
      <c r="H30" s="59"/>
      <c r="I30" s="59"/>
      <c r="J30" s="59"/>
      <c r="K30" s="59"/>
      <c r="L30" s="59"/>
      <c r="M30" s="59"/>
      <c r="N30" s="59"/>
      <c r="O30" s="59"/>
      <c r="P30" s="59"/>
      <c r="Q30" s="59"/>
      <c r="R30" s="59"/>
      <c r="S30" s="59"/>
      <c r="T30" s="59"/>
      <c r="U30" s="59"/>
      <c r="V30" s="59"/>
      <c r="AN30" s="59"/>
      <c r="AO30" s="59"/>
      <c r="AP30" s="59"/>
      <c r="AQ30" s="59"/>
      <c r="AR30" s="59"/>
      <c r="AS30" s="59"/>
      <c r="AT30" s="59"/>
      <c r="AU30" s="59"/>
      <c r="AV30" s="59"/>
      <c r="AW30" s="59"/>
      <c r="AX30" s="59"/>
      <c r="AY30" s="59"/>
      <c r="AZ30" s="59"/>
      <c r="BA30" s="59"/>
      <c r="BB30" s="59"/>
      <c r="BC30" s="59"/>
      <c r="BD30" s="59"/>
      <c r="BE30" s="59"/>
      <c r="BF30" s="59"/>
      <c r="BG30" s="59"/>
      <c r="BH30" s="59"/>
      <c r="BI30" s="59"/>
      <c r="BJ30" s="59"/>
      <c r="BK30" s="59"/>
      <c r="BL30" s="59"/>
      <c r="BM30" s="59"/>
      <c r="BN30" s="59"/>
      <c r="BO30" s="59"/>
      <c r="BP30" s="59"/>
      <c r="BQ30" s="59"/>
      <c r="BR30" s="59"/>
      <c r="BS30" s="59"/>
      <c r="BT30" s="59"/>
      <c r="BU30" s="59"/>
      <c r="BV30" s="59"/>
      <c r="BW30" s="59"/>
      <c r="BX30" s="59"/>
      <c r="BY30" s="59"/>
      <c r="BZ30" s="59"/>
      <c r="CA30" s="59"/>
      <c r="CB30" s="59"/>
      <c r="CC30" s="59"/>
      <c r="CD30" s="59"/>
      <c r="CE30" s="59"/>
      <c r="CF30" s="59"/>
      <c r="CG30" s="59"/>
      <c r="CH30" s="59"/>
      <c r="CI30" s="59"/>
      <c r="CJ30" s="59"/>
      <c r="CK30" s="59"/>
      <c r="CL30" s="59"/>
      <c r="CM30" s="59"/>
      <c r="CN30" s="59"/>
      <c r="CO30" s="59"/>
      <c r="CP30" s="59"/>
      <c r="CQ30" s="59"/>
      <c r="CR30" s="59"/>
      <c r="CS30" s="59"/>
      <c r="CT30" s="59"/>
      <c r="CU30" s="59"/>
      <c r="CV30" s="59"/>
      <c r="CW30" s="59"/>
      <c r="CX30" s="59"/>
      <c r="CY30" s="59"/>
      <c r="CZ30" s="59"/>
      <c r="DA30" s="59"/>
      <c r="DB30" s="59"/>
      <c r="DC30" s="59"/>
      <c r="DD30" s="59"/>
      <c r="DE30" s="59"/>
      <c r="DF30" s="59"/>
      <c r="DG30" s="59"/>
      <c r="DH30" s="59"/>
      <c r="DI30" s="59"/>
    </row>
    <row r="31" spans="1:113" x14ac:dyDescent="0.25">
      <c r="B31" s="58" t="s">
        <v>449</v>
      </c>
      <c r="C31" s="58"/>
      <c r="D31" s="58"/>
      <c r="E31" s="58"/>
      <c r="F31" s="56"/>
      <c r="G31" s="56"/>
      <c r="H31" s="58"/>
      <c r="I31" s="58"/>
      <c r="J31" s="58"/>
      <c r="K31" s="58"/>
      <c r="L31" s="58"/>
      <c r="M31" s="58"/>
      <c r="N31" s="58"/>
      <c r="O31" s="58"/>
      <c r="P31" s="58"/>
      <c r="Q31" s="58"/>
      <c r="R31" s="58"/>
      <c r="S31" s="60"/>
      <c r="T31" s="60"/>
      <c r="U31" s="60"/>
      <c r="V31" s="60"/>
      <c r="AN31" s="60"/>
      <c r="AO31" s="60"/>
      <c r="AP31" s="60"/>
      <c r="AQ31" s="60"/>
      <c r="AR31" s="60"/>
      <c r="AS31" s="60"/>
      <c r="AT31" s="60"/>
      <c r="AU31" s="60"/>
      <c r="AV31" s="60"/>
      <c r="AW31" s="60"/>
      <c r="AX31" s="60"/>
      <c r="AY31" s="60"/>
      <c r="AZ31" s="60"/>
      <c r="BA31" s="60"/>
      <c r="BB31" s="60"/>
      <c r="BC31" s="60"/>
      <c r="BD31" s="60"/>
      <c r="BE31" s="60"/>
      <c r="BF31" s="60"/>
      <c r="BG31" s="60"/>
      <c r="BH31" s="60"/>
      <c r="BI31" s="60"/>
      <c r="BJ31" s="60"/>
      <c r="BK31" s="60"/>
      <c r="BL31" s="60"/>
      <c r="BM31" s="60"/>
      <c r="BN31" s="60"/>
      <c r="BO31" s="60"/>
      <c r="BP31" s="60"/>
      <c r="BQ31" s="60"/>
      <c r="BR31" s="60"/>
      <c r="BS31" s="60"/>
      <c r="BT31" s="60"/>
      <c r="BU31" s="60"/>
      <c r="BV31" s="60"/>
      <c r="BW31" s="60"/>
      <c r="BX31" s="60"/>
      <c r="BY31" s="60"/>
      <c r="BZ31" s="60"/>
      <c r="CA31" s="60"/>
      <c r="CB31" s="60"/>
      <c r="CC31" s="60"/>
      <c r="CD31" s="60"/>
      <c r="CE31" s="60"/>
      <c r="CF31" s="60"/>
      <c r="CG31" s="60"/>
      <c r="CH31" s="60"/>
      <c r="CI31" s="60"/>
      <c r="CJ31" s="60"/>
      <c r="CK31" s="60"/>
      <c r="CL31" s="60"/>
      <c r="CM31" s="60"/>
      <c r="CN31" s="60"/>
      <c r="CO31" s="60"/>
      <c r="CP31" s="60"/>
      <c r="CQ31" s="60"/>
      <c r="CR31" s="60"/>
      <c r="CS31" s="60"/>
      <c r="CT31" s="60"/>
      <c r="CU31" s="60"/>
      <c r="CV31" s="60"/>
      <c r="CW31" s="60"/>
      <c r="CX31" s="60"/>
      <c r="CY31" s="60"/>
      <c r="CZ31" s="60"/>
      <c r="DA31" s="60"/>
      <c r="DB31" s="60"/>
      <c r="DC31" s="60"/>
      <c r="DD31" s="60"/>
      <c r="DE31" s="60"/>
      <c r="DF31" s="60"/>
      <c r="DG31" s="60"/>
      <c r="DH31" s="60"/>
      <c r="DI31" s="60"/>
    </row>
    <row r="32" spans="1:113" x14ac:dyDescent="0.25">
      <c r="B32" s="58" t="s">
        <v>113</v>
      </c>
      <c r="C32" s="58"/>
      <c r="D32" s="58"/>
      <c r="E32" s="58"/>
      <c r="F32" s="56"/>
      <c r="G32" s="56"/>
      <c r="H32" s="58"/>
      <c r="I32" s="58"/>
      <c r="J32" s="58"/>
      <c r="K32" s="58"/>
      <c r="L32" s="58"/>
      <c r="M32" s="58"/>
      <c r="N32" s="58"/>
      <c r="O32" s="58"/>
      <c r="P32" s="58"/>
      <c r="Q32" s="58"/>
      <c r="R32" s="58"/>
      <c r="AN32" s="59"/>
      <c r="AO32" s="59"/>
      <c r="AP32" s="59"/>
      <c r="AQ32" s="59"/>
      <c r="AR32" s="59"/>
      <c r="AS32" s="59"/>
      <c r="AT32" s="59"/>
      <c r="AU32" s="59"/>
      <c r="AV32" s="59"/>
      <c r="AW32" s="59"/>
      <c r="AX32" s="59"/>
      <c r="AY32" s="59"/>
      <c r="AZ32" s="59"/>
      <c r="BA32" s="59"/>
      <c r="BB32" s="59"/>
      <c r="BC32" s="59"/>
      <c r="BD32" s="59"/>
      <c r="BE32" s="59"/>
      <c r="BF32" s="59"/>
      <c r="BG32" s="59"/>
      <c r="BH32" s="59"/>
      <c r="BI32" s="59"/>
      <c r="BJ32" s="59"/>
      <c r="BK32" s="59"/>
      <c r="BL32" s="59"/>
      <c r="BM32" s="59"/>
      <c r="BN32" s="59"/>
      <c r="BO32" s="59"/>
      <c r="BP32" s="59"/>
      <c r="BQ32" s="59"/>
      <c r="BR32" s="59"/>
      <c r="BS32" s="59"/>
      <c r="BT32" s="59"/>
      <c r="BU32" s="59"/>
      <c r="BV32" s="59"/>
      <c r="BW32" s="59"/>
      <c r="BX32" s="59"/>
      <c r="BY32" s="59"/>
      <c r="BZ32" s="59"/>
      <c r="CA32" s="59"/>
      <c r="CB32" s="59"/>
      <c r="CC32" s="59"/>
      <c r="CD32" s="59"/>
      <c r="CE32" s="59"/>
      <c r="CF32" s="59"/>
      <c r="CG32" s="59"/>
      <c r="CH32" s="59"/>
      <c r="CI32" s="59"/>
      <c r="CJ32" s="59"/>
      <c r="CK32" s="59"/>
      <c r="CL32" s="59"/>
      <c r="CM32" s="59"/>
      <c r="CN32" s="59"/>
      <c r="CO32" s="59"/>
      <c r="CP32" s="59"/>
      <c r="CQ32" s="59"/>
      <c r="CR32" s="59"/>
      <c r="CS32" s="59"/>
      <c r="CT32" s="59"/>
      <c r="CU32" s="59"/>
      <c r="CV32" s="59"/>
      <c r="CW32" s="59"/>
      <c r="CX32" s="59"/>
      <c r="CY32" s="59"/>
      <c r="CZ32" s="59"/>
      <c r="DA32" s="59"/>
      <c r="DB32" s="59"/>
      <c r="DC32" s="59"/>
      <c r="DD32" s="59"/>
      <c r="DE32" s="59"/>
      <c r="DF32" s="59"/>
      <c r="DG32" s="59"/>
      <c r="DH32" s="59"/>
      <c r="DI32" s="59"/>
    </row>
    <row r="33" spans="2:113" s="56" customFormat="1" x14ac:dyDescent="0.25">
      <c r="B33" s="58" t="s">
        <v>112</v>
      </c>
      <c r="C33" s="58"/>
      <c r="D33" s="58"/>
      <c r="E33" s="58"/>
      <c r="H33" s="58"/>
      <c r="I33" s="58"/>
      <c r="J33" s="58"/>
      <c r="K33" s="58"/>
      <c r="L33" s="58"/>
      <c r="M33" s="58"/>
      <c r="N33" s="58"/>
      <c r="O33" s="58"/>
      <c r="P33" s="58"/>
      <c r="Q33" s="58"/>
      <c r="R33" s="58"/>
      <c r="AN33" s="58"/>
      <c r="AO33" s="58"/>
      <c r="AP33" s="58"/>
      <c r="AQ33" s="58"/>
      <c r="AR33" s="58"/>
      <c r="AS33" s="58"/>
      <c r="AT33" s="58"/>
      <c r="AU33" s="58"/>
      <c r="AV33" s="58"/>
      <c r="AW33" s="58"/>
      <c r="AX33" s="58"/>
      <c r="AY33" s="58"/>
      <c r="AZ33" s="58"/>
      <c r="BA33" s="58"/>
      <c r="BB33" s="58"/>
      <c r="BC33" s="58"/>
      <c r="BD33" s="58"/>
      <c r="BE33" s="58"/>
      <c r="BF33" s="58"/>
      <c r="BG33" s="58"/>
      <c r="BH33" s="58"/>
      <c r="BI33" s="58"/>
      <c r="BJ33" s="58"/>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row>
    <row r="34" spans="2:113" s="56" customFormat="1" x14ac:dyDescent="0.25">
      <c r="B34" s="58" t="s">
        <v>111</v>
      </c>
      <c r="C34" s="58"/>
      <c r="D34" s="58"/>
      <c r="E34" s="58"/>
      <c r="H34" s="58"/>
      <c r="I34" s="58"/>
      <c r="J34" s="58"/>
      <c r="K34" s="58"/>
      <c r="L34" s="58"/>
      <c r="M34" s="58"/>
      <c r="N34" s="58"/>
      <c r="O34" s="58"/>
      <c r="P34" s="58"/>
      <c r="Q34" s="58"/>
      <c r="R34" s="58"/>
      <c r="S34" s="58"/>
      <c r="T34" s="58"/>
      <c r="U34" s="58"/>
      <c r="V34" s="58"/>
      <c r="AN34" s="58"/>
      <c r="AO34" s="58"/>
      <c r="AP34" s="58"/>
      <c r="AQ34" s="58"/>
      <c r="AR34" s="58"/>
      <c r="AS34" s="58"/>
      <c r="AT34" s="58"/>
      <c r="AU34" s="58"/>
      <c r="AV34" s="58"/>
      <c r="AW34" s="58"/>
      <c r="AX34" s="58"/>
      <c r="AY34" s="58"/>
      <c r="AZ34" s="58"/>
      <c r="BA34" s="58"/>
      <c r="BB34" s="58"/>
      <c r="BC34" s="58"/>
      <c r="BD34" s="58"/>
      <c r="BE34" s="58"/>
      <c r="BF34" s="58"/>
      <c r="BG34" s="58"/>
      <c r="BH34" s="58"/>
      <c r="BI34" s="58"/>
      <c r="BJ34" s="58"/>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row>
    <row r="35" spans="2:113" s="56" customFormat="1" x14ac:dyDescent="0.25">
      <c r="B35" s="58" t="s">
        <v>110</v>
      </c>
      <c r="C35" s="58"/>
      <c r="D35" s="58"/>
      <c r="E35" s="58"/>
      <c r="H35" s="58"/>
      <c r="I35" s="58"/>
      <c r="J35" s="58"/>
      <c r="K35" s="58"/>
      <c r="L35" s="58"/>
      <c r="M35" s="58"/>
      <c r="N35" s="58"/>
      <c r="O35" s="58"/>
      <c r="P35" s="58"/>
      <c r="Q35" s="58"/>
      <c r="R35" s="58"/>
      <c r="S35" s="58"/>
      <c r="T35" s="58"/>
      <c r="U35" s="58"/>
      <c r="V35" s="58"/>
      <c r="AN35" s="58"/>
      <c r="AO35" s="58"/>
      <c r="AP35" s="58"/>
      <c r="AQ35" s="58"/>
      <c r="AR35" s="58"/>
      <c r="AS35" s="58"/>
      <c r="AT35" s="58"/>
      <c r="AU35" s="58"/>
      <c r="AV35" s="58"/>
      <c r="AW35" s="58"/>
      <c r="AX35" s="58"/>
      <c r="AY35" s="58"/>
      <c r="AZ35" s="58"/>
      <c r="BA35" s="58"/>
      <c r="BB35" s="58"/>
      <c r="BC35" s="58"/>
      <c r="BD35" s="58"/>
      <c r="BE35" s="58"/>
      <c r="BF35" s="58"/>
      <c r="BG35" s="58"/>
      <c r="BH35" s="58"/>
      <c r="BI35" s="58"/>
      <c r="BJ35" s="58"/>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row>
    <row r="36" spans="2:113" s="56" customFormat="1" x14ac:dyDescent="0.25">
      <c r="B36" s="58" t="s">
        <v>109</v>
      </c>
      <c r="C36" s="58"/>
      <c r="D36" s="58"/>
      <c r="E36" s="58"/>
      <c r="H36" s="58"/>
      <c r="I36" s="58"/>
      <c r="J36" s="58"/>
      <c r="K36" s="58"/>
      <c r="L36" s="58"/>
      <c r="M36" s="58"/>
      <c r="N36" s="58"/>
      <c r="O36" s="58"/>
      <c r="P36" s="58"/>
      <c r="Q36" s="58"/>
      <c r="R36" s="58"/>
      <c r="S36" s="58"/>
      <c r="T36" s="58"/>
      <c r="U36" s="58"/>
      <c r="V36" s="58"/>
      <c r="AN36" s="58"/>
      <c r="AO36" s="58"/>
      <c r="AP36" s="58"/>
      <c r="AQ36" s="58"/>
      <c r="AR36" s="58"/>
      <c r="AS36" s="58"/>
      <c r="AT36" s="58"/>
      <c r="AU36" s="58"/>
      <c r="AV36" s="58"/>
      <c r="AW36" s="58"/>
      <c r="AX36" s="58"/>
      <c r="AY36" s="58"/>
      <c r="AZ36" s="58"/>
      <c r="BA36" s="58"/>
      <c r="BB36" s="58"/>
      <c r="BC36" s="58"/>
      <c r="BD36" s="58"/>
      <c r="BE36" s="58"/>
      <c r="BF36" s="58"/>
      <c r="BG36" s="58"/>
      <c r="BH36" s="58"/>
      <c r="BI36" s="58"/>
      <c r="BJ36" s="58"/>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row>
    <row r="37" spans="2:113" s="56" customFormat="1" x14ac:dyDescent="0.25">
      <c r="B37" s="58" t="s">
        <v>108</v>
      </c>
      <c r="C37" s="58"/>
      <c r="D37" s="58"/>
      <c r="E37" s="58"/>
      <c r="H37" s="58"/>
      <c r="I37" s="58"/>
      <c r="J37" s="58"/>
      <c r="K37" s="58"/>
      <c r="L37" s="58"/>
      <c r="M37" s="58"/>
      <c r="N37" s="58"/>
      <c r="O37" s="58"/>
      <c r="P37" s="58"/>
      <c r="Q37" s="58"/>
      <c r="R37" s="58"/>
      <c r="S37" s="58"/>
      <c r="T37" s="58"/>
      <c r="U37" s="58"/>
      <c r="V37" s="58"/>
      <c r="AN37" s="58"/>
      <c r="AO37" s="58"/>
      <c r="AP37" s="58"/>
      <c r="AQ37" s="58"/>
      <c r="AR37" s="58"/>
      <c r="AS37" s="58"/>
      <c r="AT37" s="58"/>
      <c r="AU37" s="58"/>
      <c r="AV37" s="58"/>
      <c r="AW37" s="58"/>
      <c r="AX37" s="58"/>
      <c r="AY37" s="58"/>
      <c r="AZ37" s="58"/>
      <c r="BA37" s="58"/>
      <c r="BB37" s="58"/>
      <c r="BC37" s="58"/>
      <c r="BD37" s="58"/>
      <c r="BE37" s="58"/>
      <c r="BF37" s="58"/>
      <c r="BG37" s="58"/>
      <c r="BH37" s="58"/>
      <c r="BI37" s="58"/>
      <c r="BJ37" s="58"/>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row>
    <row r="38" spans="2:113" s="56" customFormat="1" x14ac:dyDescent="0.25">
      <c r="B38" s="58" t="s">
        <v>107</v>
      </c>
      <c r="C38" s="58"/>
      <c r="D38" s="58"/>
      <c r="E38" s="58"/>
      <c r="H38" s="58"/>
      <c r="I38" s="58"/>
      <c r="J38" s="58"/>
      <c r="K38" s="58"/>
      <c r="L38" s="58"/>
      <c r="M38" s="58"/>
      <c r="N38" s="58"/>
      <c r="O38" s="58"/>
      <c r="P38" s="58"/>
      <c r="Q38" s="58"/>
      <c r="R38" s="58"/>
      <c r="S38" s="58"/>
      <c r="T38" s="58"/>
      <c r="U38" s="58"/>
      <c r="V38" s="58"/>
      <c r="AN38" s="58"/>
      <c r="AO38" s="58"/>
      <c r="AP38" s="58"/>
      <c r="AQ38" s="58"/>
      <c r="AR38" s="58"/>
      <c r="AS38" s="58"/>
      <c r="AT38" s="58"/>
      <c r="AU38" s="58"/>
      <c r="AV38" s="58"/>
      <c r="AW38" s="58"/>
      <c r="AX38" s="58"/>
      <c r="AY38" s="58"/>
      <c r="AZ38" s="58"/>
      <c r="BA38" s="58"/>
      <c r="BB38" s="58"/>
      <c r="BC38" s="58"/>
      <c r="BD38" s="58"/>
      <c r="BE38" s="58"/>
      <c r="BF38" s="58"/>
      <c r="BG38" s="58"/>
      <c r="BH38" s="58"/>
      <c r="BI38" s="58"/>
      <c r="BJ38" s="58"/>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row>
    <row r="39" spans="2:113" s="56" customFormat="1" x14ac:dyDescent="0.25">
      <c r="B39" s="58" t="s">
        <v>106</v>
      </c>
      <c r="C39" s="58"/>
      <c r="D39" s="58"/>
      <c r="E39" s="58"/>
      <c r="H39" s="58"/>
      <c r="I39" s="58"/>
      <c r="J39" s="58"/>
      <c r="K39" s="58"/>
      <c r="L39" s="58"/>
      <c r="M39" s="58"/>
      <c r="N39" s="58"/>
      <c r="O39" s="58"/>
      <c r="P39" s="58"/>
      <c r="Q39" s="58"/>
      <c r="R39" s="58"/>
      <c r="S39" s="58"/>
      <c r="T39" s="58"/>
      <c r="U39" s="58"/>
      <c r="V39" s="58"/>
      <c r="AN39" s="58"/>
      <c r="AO39" s="58"/>
      <c r="AP39" s="58"/>
      <c r="AQ39" s="58"/>
      <c r="AR39" s="58"/>
      <c r="AS39" s="58"/>
      <c r="AT39" s="58"/>
      <c r="AU39" s="58"/>
      <c r="AV39" s="58"/>
      <c r="AW39" s="58"/>
      <c r="AX39" s="58"/>
      <c r="AY39" s="58"/>
      <c r="AZ39" s="58"/>
      <c r="BA39" s="58"/>
      <c r="BB39" s="58"/>
      <c r="BC39" s="58"/>
      <c r="BD39" s="58"/>
      <c r="BE39" s="58"/>
      <c r="BF39" s="58"/>
      <c r="BG39" s="58"/>
      <c r="BH39" s="58"/>
      <c r="BI39" s="58"/>
      <c r="BJ39" s="58"/>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row>
    <row r="40" spans="2:113" s="56" customFormat="1" x14ac:dyDescent="0.25">
      <c r="B40" s="58" t="s">
        <v>105</v>
      </c>
      <c r="C40" s="58"/>
      <c r="D40" s="58"/>
      <c r="E40" s="58"/>
      <c r="H40" s="58"/>
      <c r="I40" s="58"/>
      <c r="J40" s="58"/>
      <c r="K40" s="58"/>
      <c r="L40" s="58"/>
      <c r="M40" s="58"/>
      <c r="N40" s="58"/>
      <c r="O40" s="58"/>
      <c r="P40" s="58"/>
      <c r="Q40" s="58"/>
      <c r="R40" s="58"/>
      <c r="S40" s="58"/>
      <c r="T40" s="58"/>
      <c r="U40" s="58"/>
      <c r="V40" s="58"/>
      <c r="AN40" s="58"/>
      <c r="AO40" s="58"/>
      <c r="AP40" s="58"/>
      <c r="AQ40" s="58"/>
      <c r="AR40" s="58"/>
      <c r="AS40" s="58"/>
      <c r="AT40" s="58"/>
      <c r="AU40" s="58"/>
      <c r="AV40" s="58"/>
      <c r="AW40" s="58"/>
      <c r="AX40" s="58"/>
      <c r="AY40" s="58"/>
      <c r="AZ40" s="58"/>
      <c r="BA40" s="58"/>
      <c r="BB40" s="58"/>
      <c r="BC40" s="58"/>
      <c r="BD40" s="58"/>
      <c r="BE40" s="58"/>
      <c r="BF40" s="58"/>
      <c r="BG40" s="58"/>
      <c r="BH40" s="58"/>
      <c r="BI40" s="58"/>
      <c r="BJ40" s="58"/>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row>
    <row r="41" spans="2:113" s="56" customFormat="1" x14ac:dyDescent="0.25">
      <c r="Q41" s="58"/>
      <c r="R41" s="58"/>
      <c r="S41" s="58"/>
      <c r="T41" s="58"/>
      <c r="U41" s="58"/>
      <c r="V41" s="58"/>
      <c r="AN41" s="58"/>
      <c r="AO41" s="58"/>
      <c r="AP41" s="58"/>
      <c r="AQ41" s="58"/>
      <c r="AR41" s="58"/>
      <c r="AS41" s="58"/>
      <c r="AT41" s="58"/>
      <c r="AU41" s="58"/>
      <c r="AV41" s="58"/>
      <c r="AW41" s="58"/>
      <c r="AX41" s="58"/>
      <c r="AY41" s="58"/>
      <c r="AZ41" s="58"/>
      <c r="BA41" s="58"/>
      <c r="BB41" s="58"/>
      <c r="BC41" s="58"/>
      <c r="BD41" s="58"/>
      <c r="BE41" s="58"/>
      <c r="BF41" s="58"/>
      <c r="BG41" s="58"/>
      <c r="BH41" s="58"/>
      <c r="BI41" s="58"/>
      <c r="BJ41" s="58"/>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row>
    <row r="42" spans="2:113" s="56" customFormat="1" x14ac:dyDescent="0.25">
      <c r="Q42" s="58"/>
      <c r="R42" s="58"/>
      <c r="S42" s="58"/>
      <c r="T42" s="58"/>
      <c r="U42" s="58"/>
      <c r="V42" s="58"/>
      <c r="W42" s="58"/>
      <c r="X42" s="58"/>
      <c r="Y42" s="58"/>
      <c r="Z42" s="58"/>
      <c r="AA42" s="58"/>
      <c r="AB42" s="58"/>
      <c r="AC42" s="58"/>
      <c r="AD42" s="58"/>
      <c r="AE42" s="58"/>
      <c r="AF42" s="58"/>
      <c r="AG42" s="58"/>
      <c r="AH42" s="58"/>
      <c r="AI42" s="58"/>
      <c r="AJ42" s="58"/>
      <c r="AK42" s="58"/>
      <c r="AL42" s="58"/>
      <c r="AM42" s="58"/>
      <c r="AN42" s="58"/>
      <c r="AO42" s="58"/>
      <c r="AP42" s="58"/>
      <c r="AQ42" s="58"/>
      <c r="AR42" s="58"/>
      <c r="AS42" s="58"/>
      <c r="AT42" s="58"/>
      <c r="AU42" s="58"/>
      <c r="AV42" s="58"/>
      <c r="AW42" s="58"/>
      <c r="AX42" s="58"/>
      <c r="AY42" s="58"/>
      <c r="AZ42" s="58"/>
      <c r="BA42" s="58"/>
      <c r="BB42" s="58"/>
      <c r="BC42" s="58"/>
      <c r="BD42" s="58"/>
      <c r="BE42" s="58"/>
      <c r="BF42" s="58"/>
      <c r="BG42" s="58"/>
      <c r="BH42" s="58"/>
      <c r="BI42" s="58"/>
      <c r="BJ42" s="58"/>
      <c r="BK42" s="57"/>
      <c r="BL42" s="57"/>
      <c r="BM42" s="57"/>
      <c r="BN42" s="57"/>
      <c r="BO42" s="57"/>
      <c r="BP42" s="57"/>
      <c r="BQ42" s="57"/>
      <c r="BR42" s="57"/>
      <c r="BS42" s="57"/>
      <c r="BT42" s="57"/>
      <c r="BU42" s="57"/>
      <c r="BV42" s="57"/>
      <c r="BW42" s="57"/>
      <c r="BX42" s="57"/>
      <c r="BY42" s="57"/>
      <c r="BZ42" s="57"/>
      <c r="CA42" s="57"/>
      <c r="CB42" s="57"/>
      <c r="CC42" s="57"/>
      <c r="CD42" s="57"/>
      <c r="CE42" s="57"/>
      <c r="CF42" s="57"/>
      <c r="CG42" s="57"/>
      <c r="CH42" s="57"/>
      <c r="CI42" s="57"/>
      <c r="CJ42" s="57"/>
      <c r="CK42" s="57"/>
      <c r="CL42" s="57"/>
      <c r="CM42" s="57"/>
      <c r="CN42" s="57"/>
      <c r="CO42" s="57"/>
      <c r="CP42" s="57"/>
      <c r="CQ42" s="57"/>
      <c r="CR42" s="57"/>
      <c r="CS42" s="57"/>
      <c r="CT42" s="57"/>
      <c r="CU42" s="57"/>
      <c r="CV42" s="57"/>
      <c r="CW42" s="57"/>
      <c r="CX42" s="57"/>
      <c r="CY42" s="57"/>
      <c r="CZ42" s="57"/>
      <c r="DA42" s="57"/>
      <c r="DB42" s="57"/>
      <c r="DC42" s="57"/>
      <c r="DD42" s="57"/>
      <c r="DE42" s="57"/>
      <c r="DF42" s="57"/>
      <c r="DG42" s="57"/>
      <c r="DH42" s="57"/>
      <c r="DI42" s="57"/>
    </row>
  </sheetData>
  <mergeCells count="27">
    <mergeCell ref="B29:R29"/>
    <mergeCell ref="L21:M22"/>
    <mergeCell ref="N21:O22"/>
    <mergeCell ref="P21:P22"/>
    <mergeCell ref="D21:D23"/>
    <mergeCell ref="B21:C22"/>
    <mergeCell ref="A21:A23"/>
    <mergeCell ref="E21:F22"/>
    <mergeCell ref="G21:H22"/>
    <mergeCell ref="I21:J22"/>
    <mergeCell ref="K21:K22"/>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24</vt:i4>
      </vt:variant>
      <vt:variant>
        <vt:lpstr>Именованные диапазоны</vt:lpstr>
      </vt:variant>
      <vt:variant>
        <vt:i4>15</vt:i4>
      </vt:variant>
    </vt:vector>
  </HeadingPairs>
  <TitlesOfParts>
    <vt:vector size="39" baseType="lpstr">
      <vt:lpstr>Лист1</vt:lpstr>
      <vt:lpstr>Лист3</vt:lpstr>
      <vt:lpstr>2021-2025 амортиз</vt:lpstr>
      <vt:lpstr>ТП</vt:lpstr>
      <vt:lpstr>СЕТИ</vt:lpstr>
      <vt:lpstr>2021-2025 амортиз (2)</vt:lpstr>
      <vt:lpstr>1. Общая информация</vt:lpstr>
      <vt:lpstr>2. паспорт  ТП</vt:lpstr>
      <vt:lpstr>3.1. паспорт Техсостояние ПС</vt:lpstr>
      <vt:lpstr>3.2 паспорт Техсостояние ЛЭП</vt:lpstr>
      <vt:lpstr>2. Цели,задачи,этапы,сроки,рез</vt:lpstr>
      <vt:lpstr>3. Показатели  ИП</vt:lpstr>
      <vt:lpstr>3. Показатели ип</vt:lpstr>
      <vt:lpstr>4. Показатели энергет эффект</vt:lpstr>
      <vt:lpstr>5.1 График реал ИП</vt:lpstr>
      <vt:lpstr>5.2 Финан и освоение капит влож</vt:lpstr>
      <vt:lpstr>6.1.Отчетная информ о ходе реал</vt:lpstr>
      <vt:lpstr>6.2. Результаты закупок</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'1. Общая информация'!Заголовки_для_печати</vt:lpstr>
      <vt:lpstr>'2. паспорт  ТП'!Заголовки_для_печати</vt:lpstr>
      <vt:lpstr>'2. Цели,задачи,этапы,сроки,рез'!Заголовки_для_печати</vt:lpstr>
      <vt:lpstr>'4. паспортбюджет'!Заголовки_для_печати</vt:lpstr>
      <vt:lpstr>'1. Общая информация'!Область_печати</vt:lpstr>
      <vt:lpstr>'2. паспорт  ТП'!Область_печати</vt:lpstr>
      <vt:lpstr>'2. Цели,задачи,этапы,сроки,рез'!Область_печати</vt:lpstr>
      <vt:lpstr>'3. Показатели ип'!Область_печати</vt:lpstr>
      <vt:lpstr>'3.1. паспорт Техсостояние ПС'!Область_печати</vt:lpstr>
      <vt:lpstr>'3.2 паспорт Техсостояние ЛЭП'!Область_печати</vt:lpstr>
      <vt:lpstr>'4. паспортбюджет'!Область_печати</vt:lpstr>
      <vt:lpstr>'5.1 График реал ИП'!Область_печати</vt:lpstr>
      <vt:lpstr>'5.2 Финан и освоение капит влож'!Область_печати</vt:lpstr>
      <vt:lpstr>'6.1. Паспорт сетевой график'!Область_печати</vt:lpstr>
      <vt:lpstr>'6.2. 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Дергач Виктория Владимировна</cp:lastModifiedBy>
  <cp:lastPrinted>2020-12-24T03:18:40Z</cp:lastPrinted>
  <dcterms:created xsi:type="dcterms:W3CDTF">2015-08-16T15:31:05Z</dcterms:created>
  <dcterms:modified xsi:type="dcterms:W3CDTF">2022-11-14T03:45:43Z</dcterms:modified>
</cp:coreProperties>
</file>